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defaultThemeVersion="166925"/>
  <mc:AlternateContent xmlns:mc="http://schemas.openxmlformats.org/markup-compatibility/2006">
    <mc:Choice Requires="x15">
      <x15ac:absPath xmlns:x15ac="http://schemas.microsoft.com/office/spreadsheetml/2010/11/ac" url="https://livejuniata.sharepoint.com/sites/InstitutionalResearch/Shared Documents/"/>
    </mc:Choice>
  </mc:AlternateContent>
  <xr:revisionPtr revIDLastSave="714" documentId="8_{F6E7ED42-BCEA-4844-B209-4C5EEAFFEDDF}" xr6:coauthVersionLast="47" xr6:coauthVersionMax="47" xr10:uidLastSave="{04264E95-3D5B-0D42-9A6C-A802360B4781}"/>
  <bookViews>
    <workbookView xWindow="15940" yWindow="760" windowWidth="14300" windowHeight="16780" activeTab="2"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D13" i="5"/>
  <c r="D15" i="5" s="1"/>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<sst xmlns="http://schemas.openxmlformats.org/spreadsheetml/2006/main" count="1570" uniqueCount="1397">
  <si>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</si>
  <si>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</si>
  <si>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</si>
  <si>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</si>
  <si>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</si>
  <si>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</si>
  <si>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</si>
  <si>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</si>
  <si>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</si>
  <si>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</si>
  <si>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</si>
  <si>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</si>
  <si>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</si>
  <si>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</si>
  <si>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</si>
  <si>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</si>
  <si>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</si>
  <si>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</si>
  <si>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</si>
  <si>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</si>
  <si>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</si>
  <si>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</si>
  <si>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</si>
  <si>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</si>
  <si>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</si>
  <si>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</si>
  <si>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</si>
  <si>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</si>
  <si>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</si>
  <si>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</si>
  <si>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</si>
  <si>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</si>
  <si>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</si>
  <si>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</si>
  <si>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</si>
  <si>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</si>
  <si>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</si>
  <si>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</si>
  <si>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</si>
  <si>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</si>
  <si>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</si>
  <si>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</si>
  <si>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</si>
  <si>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</si>
  <si>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</si>
  <si>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</si>
  <si>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</si>
  <si>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</si>
  <si>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</si>
  <si>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</si>
  <si>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</si>
  <si>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</si>
  <si>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</si>
  <si>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</si>
  <si>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</si>
  <si>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</si>
  <si>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</si>
  <si>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</si>
  <si>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</si>
  <si>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</si>
  <si>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</si>
  <si>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</si>
  <si>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</si>
  <si>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</si>
  <si>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</si>
  <si>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</si>
  <si>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</si>
  <si>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</si>
  <si>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</si>
  <si>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</si>
  <si>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</si>
  <si>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</si>
  <si>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</si>
  <si>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</si>
  <si>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</si>
  <si>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</si>
  <si>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</si>
  <si>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</si>
  <si>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</si>
  <si>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</si>
  <si>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</si>
  <si>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</si>
  <si>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</si>
  <si>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</si>
  <si>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</si>
  <si>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</si>
  <si>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</si>
  <si>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</si>
  <si>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</si>
  <si>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</si>
  <si>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</si>
  <si>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</si>
  <si>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</si>
  <si>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</si>
  <si>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</si>
  <si>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</si>
  <si>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</si>
  <si>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</si>
  <si>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</si>
  <si>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</si>
  <si>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</si>
  <si>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</si>
  <si>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</si>
  <si>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</si>
  <si>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</si>
  <si>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</si>
  <si>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</si>
  <si>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</si>
  <si>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</si>
  <si>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</si>
  <si>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</si>
  <si>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</si>
  <si>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</si>
  <si>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</si>
  <si>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</si>
  <si>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</si>
  <si>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</si>
  <si>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</si>
  <si>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</si>
  <si>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</si>
  <si>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</si>
  <si>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</si>
  <si>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</si>
  <si>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</si>
  <si>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</si>
  <si>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</si>
  <si>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</si>
  <si>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</si>
  <si>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</si>
  <si>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</si>
  <si>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</si>
  <si>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</si>
  <si>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</si>
  <si>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</si>
  <si>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</si>
  <si>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</si>
  <si>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</si>
  <si>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</si>
  <si>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</si>
  <si>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</si>
  <si>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</si>
  <si>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</si>
  <si>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</si>
  <si>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</si>
  <si>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</si>
  <si>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</si>
  <si>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</si>
  <si>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</si>
  <si>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</si>
  <si>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</si>
  <si>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</si>
  <si>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</si>
  <si>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</si>
  <si>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</si>
  <si>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</si>
  <si>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</si>
  <si>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</si>
  <si>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</si>
  <si>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</si>
  <si>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</si>
  <si>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</si>
  <si>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</si>
  <si>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</si>
  <si>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</si>
  <si>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</si>
  <si>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</si>
  <si>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</si>
  <si>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</si>
  <si>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</si>
  <si>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</si>
  <si>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</si>
  <si>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</si>
  <si>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</si>
  <si>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</si>
  <si>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</si>
  <si>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</si>
  <si>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</si>
  <si>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</si>
  <si>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</si>
  <si>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</si>
  <si>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</si>
  <si>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</si>
  <si>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</si>
  <si>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</si>
  <si>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</si>
  <si>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</si>
  <si>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</si>
  <si>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</si>
  <si>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</si>
  <si>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</si>
  <si>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</si>
  <si>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</si>
  <si>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</si>
  <si>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</si>
  <si>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</si>
  <si>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</si>
  <si>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</si>
  <si>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</si>
  <si>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</si>
  <si>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</si>
  <si>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</si>
  <si>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</si>
  <si>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</si>
  <si>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</si>
  <si>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</si>
  <si>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</si>
  <si>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</si>
  <si>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</si>
  <si>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</si>
  <si>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</si>
  <si>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</si>
  <si>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</si>
  <si>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</si>
  <si>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</si>
  <si>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</si>
  <si>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</si>
  <si>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</si>
  <si>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</si>
  <si>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</si>
  <si>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</si>
  <si>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</si>
  <si>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</si>
  <si>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</si>
  <si>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</si>
  <si>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</si>
  <si>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</si>
  <si>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</si>
  <si>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</si>
  <si>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</si>
  <si>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</si>
  <si>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</si>
  <si>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</si>
  <si>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</si>
  <si>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</si>
  <si>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</si>
  <si>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</si>
  <si>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</si>
  <si>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</si>
  <si>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</si>
  <si>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</si>
  <si>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</si>
  <si>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</si>
  <si>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</si>
  <si>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</si>
  <si>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</si>
  <si>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</si>
  <si>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</si>
  <si>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</si>
  <si>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</si>
  <si>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</si>
  <si>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</si>
  <si>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</si>
  <si>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</si>
  <si>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</si>
  <si>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</si>
  <si>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</si>
  <si>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</si>
  <si>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</si>
  <si>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</si>
  <si>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</si>
  <si>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</si>
  <si>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</si>
  <si>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</si>
  <si>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</si>
  <si>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</si>
  <si>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</si>
  <si>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</si>
  <si>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</si>
  <si>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</si>
  <si>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</si>
  <si>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</si>
  <si>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</si>
  <si>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</si>
  <si>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</si>
  <si>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</si>
  <si>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</si>
  <si>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</si>
  <si>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</si>
  <si>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</si>
  <si>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</si>
  <si>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</si>
  <si>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</si>
  <si>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</si>
  <si>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</si>
  <si>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</si>
  <si>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</si>
  <si>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</si>
  <si>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</si>
  <si>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</si>
  <si>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</si>
  <si>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</si>
  <si>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</si>
  <si>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</si>
  <si>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</si>
  <si>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</si>
  <si>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</si>
  <si>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</si>
  <si>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</si>
  <si>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</si>
  <si>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</si>
  <si>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</si>
  <si>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</si>
  <si>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</si>
  <si>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</si>
  <si>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</si>
  <si>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</si>
  <si>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</si>
  <si>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</si>
  <si>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</si>
  <si>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</si>
  <si>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</si>
  <si>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</si>
  <si>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</si>
  <si>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</si>
  <si>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</si>
  <si>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</si>
  <si>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</si>
  <si>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</si>
  <si>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</si>
  <si>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</si>
  <si>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</si>
  <si>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</si>
  <si>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</si>
  <si>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</si>
  <si>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</si>
  <si>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</si>
  <si>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</si>
  <si>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</si>
  <si>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</si>
  <si>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</si>
  <si>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</si>
  <si>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</si>
  <si>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</si>
  <si>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</si>
  <si>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</si>
  <si>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</si>
  <si>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</si>
  <si>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</si>
  <si>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</si>
  <si>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</si>
  <si>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</si>
  <si>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</si>
  <si>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</si>
  <si>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</si>
  <si>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</si>
  <si>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</si>
  <si>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</si>
  <si>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</si>
  <si>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</si>
  <si>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</si>
  <si>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</si>
  <si>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</si>
  <si>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</si>
  <si>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</si>
  <si>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</si>
  <si>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</si>
  <si>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</si>
  <si>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</si>
  <si>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</si>
  <si>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</si>
  <si>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</si>
  <si>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</si>
  <si>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</si>
  <si>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</si>
  <si>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</si>
  <si>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</si>
  <si>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</si>
  <si>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</si>
  <si>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</si>
  <si>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</si>
  <si>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</si>
  <si>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</si>
  <si>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</si>
  <si>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</si>
  <si>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</si>
  <si>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</si>
  <si>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</si>
  <si>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</si>
  <si>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</si>
  <si>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</si>
  <si>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</si>
  <si>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</si>
  <si>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</si>
  <si>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</si>
  <si>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</si>
  <si>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</si>
  <si>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</si>
  <si>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</si>
  <si>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</si>
  <si>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</si>
  <si>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</si>
  <si>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</si>
  <si>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</si>
  <si>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</si>
  <si>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</si>
  <si>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</si>
  <si>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</si>
  <si>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</si>
  <si>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</si>
  <si>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</si>
  <si>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</si>
  <si>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</si>
  <si>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</si>
  <si>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</si>
  <si>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</si>
  <si>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</si>
  <si>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</si>
  <si>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</si>
  <si>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</si>
  <si>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</si>
  <si>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</si>
  <si>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</si>
  <si>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</si>
  <si>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</si>
  <si>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</si>
  <si>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</si>
  <si>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</si>
  <si>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</si>
  <si>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</si>
  <si>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</si>
  <si>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</si>
  <si>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</si>
  <si>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</si>
  <si>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</si>
  <si>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</si>
  <si>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</si>
  <si>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</si>
  <si>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</si>
  <si>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</si>
  <si>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</si>
  <si>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</si>
  <si>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</si>
  <si>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</si>
  <si>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</si>
  <si>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</si>
  <si>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</si>
  <si>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</si>
  <si>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</si>
  <si>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</si>
  <si>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</si>
  <si>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</si>
  <si>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</si>
  <si>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</si>
  <si>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</si>
  <si>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</si>
  <si>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</si>
  <si>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</si>
  <si>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</si>
  <si>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</si>
  <si>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</si>
  <si>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</si>
  <si>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</si>
  <si>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</si>
  <si>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</si>
  <si>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</si>
  <si>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</si>
  <si>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</si>
  <si>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</si>
  <si>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</si>
  <si>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</si>
  <si>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</si>
  <si>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</si>
  <si>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</si>
  <si>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</si>
  <si>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</si>
  <si>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</si>
  <si>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</si>
  <si>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</si>
  <si>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</si>
  <si>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</si>
  <si>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</si>
  <si>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</si>
  <si>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</si>
  <si>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</si>
  <si>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</si>
  <si>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</si>
  <si>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</si>
  <si>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</si>
  <si>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</si>
  <si>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</si>
  <si>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</si>
  <si>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</si>
  <si>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</si>
  <si>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</si>
  <si>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</si>
  <si>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</si>
  <si>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</si>
  <si>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</si>
  <si>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</si>
  <si>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</si>
  <si>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</si>
  <si>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</si>
  <si>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</si>
  <si>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</si>
  <si>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</si>
  <si>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</si>
  <si>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</si>
  <si>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</si>
  <si>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</si>
  <si>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</si>
  <si>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</si>
  <si>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</si>
  <si>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</si>
  <si>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</si>
  <si>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</si>
  <si>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</si>
  <si>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</si>
  <si>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</si>
  <si>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</si>
  <si>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</si>
  <si>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</si>
  <si>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</si>
  <si>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</si>
  <si>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</si>
  <si>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</si>
  <si>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</si>
  <si>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</si>
  <si>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</si>
  <si>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</si>
  <si>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</si>
  <si>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</si>
  <si>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</si>
  <si>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</si>
  <si>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</si>
  <si>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</si>
  <si>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</si>
  <si>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</si>
  <si>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</si>
  <si>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</si>
  <si>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</si>
  <si>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</si>
  <si>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</si>
  <si>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</si>
  <si>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</si>
  <si>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</si>
  <si>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</si>
  <si>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</si>
  <si>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</si>
  <si>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</si>
  <si>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</si>
  <si>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</si>
  <si>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</si>
  <si>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</si>
  <si>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</si>
  <si>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</si>
  <si>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</si>
  <si>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</si>
  <si>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</si>
  <si>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</si>
  <si>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</si>
  <si>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</si>
  <si>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</si>
  <si>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</si>
  <si>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</si>
  <si>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</si>
  <si>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</si>
  <si>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</si>
  <si>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</si>
  <si>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</si>
  <si>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</si>
  <si>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</si>
  <si>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</si>
  <si>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</si>
  <si>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</si>
  <si>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</si>
  <si>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</si>
  <si>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</si>
  <si>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</si>
  <si>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</si>
  <si>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</si>
  <si>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</si>
  <si>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</si>
  <si>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</si>
  <si>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</si>
  <si>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</si>
  <si>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</si>
  <si>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</si>
  <si>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</si>
  <si>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</si>
  <si>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</si>
  <si>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</si>
  <si>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</si>
  <si>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</si>
  <si>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</si>
  <si>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</si>
  <si>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</si>
  <si>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</si>
  <si>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</si>
  <si>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</si>
  <si>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</si>
  <si>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</si>
  <si>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</si>
  <si>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</si>
  <si>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</si>
  <si>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</si>
  <si>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</si>
  <si>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</si>
  <si>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</si>
  <si>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</si>
  <si>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</si>
  <si>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</si>
  <si>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</si>
  <si>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</si>
  <si>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</si>
  <si>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</si>
  <si>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</si>
  <si>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</si>
  <si>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</si>
  <si>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</si>
  <si>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</si>
  <si>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</si>
  <si>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</si>
  <si>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</si>
  <si>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</si>
  <si>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</si>
  <si>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</si>
  <si>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</si>
  <si>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</si>
  <si>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</si>
  <si>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</si>
  <si>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</si>
  <si>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</si>
  <si>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</si>
  <si>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</si>
  <si>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</si>
  <si>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</si>
  <si>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</si>
  <si>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</si>
  <si>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</si>
  <si>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</si>
  <si>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</si>
  <si>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</si>
  <si>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</si>
  <si>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</si>
  <si>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</si>
  <si>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</si>
  <si>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</si>
  <si>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</si>
  <si>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</si>
  <si>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</si>
  <si>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</si>
  <si>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</si>
  <si>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</si>
  <si>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</si>
  <si>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</si>
  <si>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</si>
  <si>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</si>
  <si>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</si>
  <si>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</si>
  <si>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</si>
  <si>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</si>
  <si>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</si>
  <si>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</si>
  <si>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</si>
  <si>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</si>
  <si>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</si>
  <si>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</si>
  <si>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</si>
  <si>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</si>
  <si>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</si>
  <si>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</si>
  <si>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</si>
  <si>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</si>
  <si>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</si>
  <si>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</si>
  <si>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</si>
  <si>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</si>
  <si>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</si>
  <si>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</si>
  <si>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</si>
  <si>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</si>
  <si>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</si>
  <si>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</si>
  <si>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</si>
  <si>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</si>
  <si>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</si>
  <si>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</si>
  <si>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</si>
  <si>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</si>
  <si>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</si>
  <si>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</si>
  <si>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</si>
  <si>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</si>
  <si>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</si>
  <si>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</si>
  <si>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</si>
  <si>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</si>
  <si>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</si>
  <si>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</si>
  <si>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</si>
  <si>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</si>
  <si>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</si>
  <si>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</si>
  <si>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</si>
  <si>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</si>
  <si>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</si>
  <si>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</si>
  <si>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</si>
  <si>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</si>
  <si>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</si>
  <si>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</si>
  <si>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</si>
  <si>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</si>
  <si>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</si>
  <si>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</si>
  <si>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</si>
  <si>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</si>
  <si>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</si>
  <si>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</si>
  <si>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</si>
  <si>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</si>
  <si>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</si>
  <si>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</si>
  <si>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</si>
  <si>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</si>
  <si>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</si>
  <si>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</si>
  <si>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</si>
  <si>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</si>
  <si>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</si>
  <si>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</si>
  <si>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</si>
  <si>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</si>
  <si>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</si>
  <si>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</si>
  <si>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</si>
  <si>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</si>
  <si>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</si>
  <si>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</si>
  <si>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</si>
  <si>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</si>
  <si>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</si>
  <si>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</si>
  <si>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</si>
  <si>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</si>
  <si>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</si>
  <si>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</si>
  <si>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</si>
  <si>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</si>
  <si>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</si>
  <si>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</si>
  <si>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</si>
  <si>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</si>
  <si>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</si>
  <si>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</si>
  <si>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</si>
  <si>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</si>
  <si>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</si>
  <si>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</si>
  <si>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</si>
  <si>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</si>
  <si>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</si>
  <si>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</si>
  <si>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</si>
  <si>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</si>
  <si>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</si>
  <si>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</si>
  <si>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</si>
  <si>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</si>
  <si>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</si>
  <si>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</si>
  <si>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</si>
  <si>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</si>
  <si>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</si>
  <si>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</si>
  <si>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</si>
  <si>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</si>
  <si>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</si>
  <si>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</si>
  <si>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</si>
  <si>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</si>
  <si>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</si>
  <si>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</si>
  <si>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</si>
  <si>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</si>
  <si>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</si>
  <si>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</si>
  <si>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</si>
  <si>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</si>
  <si>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</si>
  <si>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</si>
  <si>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</si>
  <si>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</si>
  <si>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</si>
  <si>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</si>
  <si>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</si>
  <si>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</si>
  <si>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</si>
  <si>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</si>
  <si>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</si>
  <si>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</si>
  <si>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</si>
  <si>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</si>
  <si>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</si>
  <si>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</si>
  <si>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</si>
  <si>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</si>
  <si>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</si>
  <si>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</si>
  <si>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</si>
  <si>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</si>
  <si>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</si>
  <si>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</si>
  <si>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</si>
  <si>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</si>
  <si>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</si>
  <si>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</si>
  <si>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</si>
  <si>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</si>
  <si>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</si>
  <si>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</si>
  <si>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</si>
  <si>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</si>
  <si>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</si>
  <si>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</si>
  <si>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</si>
  <si>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</si>
  <si>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</si>
  <si>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</si>
  <si>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</si>
  <si>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</si>
  <si>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</si>
  <si>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</si>
  <si>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</si>
  <si>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</si>
  <si>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</si>
  <si>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</si>
  <si>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</si>
  <si>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</si>
  <si>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</si>
  <si>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</si>
  <si>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</si>
  <si>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</si>
  <si>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</si>
  <si>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</si>
  <si>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</si>
  <si>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</si>
  <si>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</si>
  <si>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</si>
  <si>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</si>
  <si>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</si>
  <si>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</si>
  <si>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</si>
  <si>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</si>
  <si>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</si>
  <si>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</si>
  <si>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</si>
  <si>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</si>
  <si>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</si>
  <si>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</si>
  <si>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</si>
  <si>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</si>
  <si>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</si>
  <si>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</si>
  <si>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</si>
  <si>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</si>
  <si>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</si>
  <si>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</si>
  <si>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</si>
  <si>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</si>
  <si>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</si>
  <si>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</si>
  <si>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</si>
  <si>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</si>
  <si>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</si>
  <si>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</si>
  <si>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</si>
  <si>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</si>
  <si>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</si>
  <si>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</si>
  <si>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</si>
  <si>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</si>
  <si>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</si>
  <si>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</si>
  <si>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</si>
  <si>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</si>
  <si>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</si>
  <si>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</si>
  <si>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</si>
  <si>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</si>
  <si>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</si>
  <si>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</si>
  <si>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</si>
  <si>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</si>
  <si>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</si>
  <si>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</si>
  <si>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</si>
  <si>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</si>
  <si>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</si>
  <si>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</si>
  <si>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</si>
  <si>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</si>
  <si>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</si>
  <si>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</si>
  <si>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</si>
  <si>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</si>
  <si>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</si>
  <si>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</si>
  <si>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</si>
  <si>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</si>
  <si>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</si>
  <si>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</si>
  <si>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</si>
  <si>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</si>
  <si>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</si>
  <si>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</si>
  <si>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</si>
  <si>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</si>
  <si>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</si>
  <si>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</si>
  <si>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</si>
  <si>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</si>
  <si>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</si>
  <si>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</si>
  <si>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</si>
  <si>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</si>
  <si>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</si>
  <si>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</si>
  <si>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</si>
  <si>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</si>
  <si>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</si>
  <si>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</si>
  <si>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</si>
  <si>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</si>
  <si>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</si>
  <si>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</si>
  <si>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</si>
  <si>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</si>
  <si>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</si>
  <si>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</si>
  <si>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</si>
  <si>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</si>
  <si>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</si>
  <si>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</si>
  <si>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</si>
  <si>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</si>
  <si>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</si>
  <si>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</si>
  <si>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</si>
  <si>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</si>
  <si>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</si>
  <si>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</si>
  <si>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</si>
  <si>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</si>
  <si>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</si>
  <si>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</si>
  <si>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</si>
  <si>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</si>
  <si>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</si>
  <si>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</si>
  <si>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</si>
  <si>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</si>
  <si>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</si>
  <si>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</si>
  <si>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</si>
  <si>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</si>
  <si>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</si>
  <si>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</si>
  <si>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</si>
  <si>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</si>
  <si>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</si>
  <si>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</si>
  <si>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</si>
  <si>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</si>
  <si>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</si>
  <si>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</si>
  <si>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</si>
  <si>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</si>
  <si>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</si>
  <si>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</si>
  <si>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</si>
  <si>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</si>
  <si>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</si>
  <si>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</si>
  <si>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</si>
  <si>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</si>
  <si>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</si>
  <si>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</si>
  <si>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</si>
  <si>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</si>
  <si>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</si>
  <si>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</si>
  <si>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</si>
  <si>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</si>
  <si>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</si>
  <si>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</si>
  <si>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</si>
  <si>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</si>
  <si>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</si>
  <si>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</si>
  <si>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</si>
  <si>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</si>
  <si>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</si>
  <si>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</si>
  <si>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</si>
  <si>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</si>
  <si>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</si>
  <si>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</si>
  <si>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</si>
  <si>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</si>
  <si>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</si>
  <si>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</si>
  <si>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</si>
  <si>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</si>
  <si>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</si>
  <si>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</si>
  <si>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</si>
  <si>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</si>
  <si>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</si>
  <si>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</si>
  <si>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</si>
  <si>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</si>
  <si>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</si>
  <si>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</si>
  <si>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</si>
  <si>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</si>
  <si>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</si>
  <si>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</si>
  <si>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</si>
  <si>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</si>
  <si>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</si>
  <si>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</si>
  <si>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</si>
  <si>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</si>
  <si>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</si>
  <si>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</si>
  <si>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</si>
  <si>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</si>
  <si>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</si>
  <si>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</si>
  <si>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</si>
  <si>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</si>
  <si>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</si>
  <si>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</si>
  <si>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</si>
  <si>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</si>
  <si>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</si>
  <si>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</si>
  <si>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</si>
  <si>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</si>
  <si>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</si>
  <si>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</si>
  <si>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</si>
  <si>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</si>
  <si>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</si>
  <si>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</si>
  <si>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</si>
  <si>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</si>
  <si>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</si>
  <si>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</si>
  <si>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</si>
  <si>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</si>
  <si>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</si>
  <si>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</si>
  <si>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</si>
  <si>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</si>
  <si>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</si>
  <si>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</si>
  <si>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</si>
  <si>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</si>
  <si>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</si>
  <si>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</si>
  <si>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</si>
  <si>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</si>
  <si>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</si>
  <si>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</si>
  <si>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</si>
  <si>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</si>
  <si>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</si>
  <si>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</si>
  <si>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</si>
  <si>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</si>
  <si>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</si>
  <si>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</si>
  <si>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</si>
  <si>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</si>
  <si>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</si>
  <si>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</si>
  <si>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</si>
  <si>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</si>
  <si>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</si>
  <si>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</si>
  <si>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</si>
  <si>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</si>
  <si>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</si>
  <si>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</si>
  <si>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</si>
  <si>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</si>
  <si>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</si>
  <si>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</si>
  <si>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</si>
  <si>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</si>
  <si>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</si>
  <si>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</si>
  <si>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</si>
  <si>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</si>
  <si>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</si>
  <si>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</si>
  <si>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</si>
  <si>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</si>
  <si>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</si>
  <si>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</si>
  <si>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</si>
  <si>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</si>
  <si>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</si>
  <si>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</si>
  <si>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</si>
  <si>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</si>
  <si>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</si>
  <si>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</si>
  <si>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</si>
  <si>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</si>
  <si>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</si>
  <si>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</si>
  <si>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</si>
  <si>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</si>
  <si>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</si>
  <si>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</si>
  <si>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</si>
  <si>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</si>
  <si>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</si>
  <si>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</si>
  <si>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</si>
  <si>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</si>
  <si>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</si>
  <si>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</si>
  <si>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</si>
  <si>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</si>
  <si>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</si>
  <si>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</si>
  <si>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</si>
  <si>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</si>
  <si>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</si>
  <si>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</si>
  <si>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</si>
  <si>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</si>
  <si>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</si>
  <si>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</si>
  <si>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</si>
  <si>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</si>
  <si>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</si>
  <si>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</si>
  <si>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</si>
  <si>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</si>
  <si>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</si>
  <si>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</si>
  <si>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</si>
  <si>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</si>
  <si>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</si>
  <si>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</si>
  <si>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</si>
  <si>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</si>
  <si>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</si>
  <si>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</si>
  <si>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</si>
  <si>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</si>
  <si>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</si>
  <si>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</si>
  <si>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</si>
  <si>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</si>
  <si>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</si>
  <si>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</si>
  <si>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</si>
  <si>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</si>
  <si>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</si>
  <si>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</si>
  <si>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</si>
  <si>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</si>
  <si>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</si>
  <si>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</si>
  <si>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</si>
  <si>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</si>
  <si>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</si>
  <si>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</si>
  <si>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</si>
  <si>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</si>
  <si>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</si>
  <si>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</si>
  <si>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</si>
  <si>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</si>
  <si>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</si>
  <si>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</si>
  <si>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</si>
  <si>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</si>
  <si>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</si>
  <si>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</si>
  <si>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</si>
  <si>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</si>
  <si>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</si>
  <si>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</si>
  <si>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</si>
  <si>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</si>
  <si>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</si>
  <si>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</si>
  <si>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</si>
  <si>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</si>
  <si>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</si>
  <si>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</si>
  <si>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</si>
  <si>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</si>
  <si>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</si>
  <si>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</si>
  <si>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</si>
  <si>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</si>
  <si>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</si>
  <si>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</si>
  <si>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</si>
  <si>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</si>
  <si>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</si>
  <si>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</si>
  <si>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</si>
  <si>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</si>
  <si>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</si>
  <si>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</si>
  <si>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</si>
  <si>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</si>
  <si>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</si>
  <si>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</si>
  <si>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</si>
  <si>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</si>
  <si>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</si>
  <si>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</si>
  <si>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</si>
  <si>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</si>
  <si>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</si>
  <si>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</si>
  <si>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</si>
  <si>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</si>
  <si>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</si>
  <si>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</si>
  <si>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</si>
  <si>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</si>
  <si>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</si>
  <si>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</si>
  <si>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</si>
  <si>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</si>
  <si>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</si>
  <si>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</si>
  <si>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</si>
  <si>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</si>
  <si>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</si>
  <si>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</si>
  <si>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</si>
  <si>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</si>
  <si>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</si>
  <si>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</si>
  <si>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</si>
  <si>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</si>
  <si>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</si>
  <si>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</si>
  <si>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</si>
  <si>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</si>
  <si>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</si>
  <si>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</si>
  <si>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</si>
  <si>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</si>
  <si>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</si>
  <si>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</si>
  <si>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</si>
  <si>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</si>
  <si>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</si>
  <si>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</si>
  <si>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</si>
  <si>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</si>
  <si>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</si>
  <si>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</si>
  <si>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</si>
  <si>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</si>
  <si>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</si>
  <si>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</si>
  <si>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</si>
  <si>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</si>
  <si>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</si>
  <si>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</si>
  <si>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</si>
  <si>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</si>
  <si>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</si>
  <si>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</si>
  <si>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</si>
  <si>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</si>
  <si>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</si>
  <si>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</si>
  <si>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</si>
  <si>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</si>
  <si>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</si>
  <si>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</si>
  <si>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</si>
  <si>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</si>
  <si>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</si>
  <si>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</si>
  <si>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</si>
  <si>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</si>
  <si>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</si>
  <si>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</si>
  <si>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</si>
  <si>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</si>
  <si>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</si>
  <si>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</si>
  <si>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</si>
  <si>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</si>
  <si>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</si>
  <si>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</si>
  <si>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</si>
  <si>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</si>
  <si>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</si>
  <si>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</si>
  <si>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</si>
  <si>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</si>
  <si>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</si>
  <si>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</si>
  <si>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</si>
  <si>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</si>
  <si>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</si>
  <si>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</si>
  <si>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</si>
  <si>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</si>
  <si>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</si>
  <si>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</si>
  <si>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</si>
  <si>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</si>
  <si>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</si>
  <si>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</si>
  <si>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</si>
  <si>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</si>
  <si>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</si>
  <si>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</si>
  <si>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</si>
  <si>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</si>
  <si>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</si>
  <si>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</si>
  <si>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</si>
  <si>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</si>
  <si>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</si>
  <si>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</si>
  <si>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</si>
  <si>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</si>
  <si>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</si>
  <si>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</si>
  <si>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</si>
  <si>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</si>
  <si>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</si>
  <si>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</si>
  <si>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</si>
  <si>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</si>
  <si>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</si>
  <si>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</si>
  <si>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</si>
  <si>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</si>
  <si>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</si>
  <si>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</si>
  <si>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</si>
  <si>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</si>
  <si>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</si>
  <si>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</si>
  <si>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</si>
  <si>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</si>
  <si>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</si>
  <si>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</si>
  <si>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</si>
  <si>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</si>
  <si>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</si>
  <si>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</si>
  <si>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</si>
  <si>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</si>
  <si>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</si>
  <si>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</si>
  <si>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</si>
  <si>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</si>
  <si>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</si>
  <si>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</si>
  <si>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</si>
  <si>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</si>
  <si>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</si>
  <si>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Matthew</t>
  </si>
  <si>
    <t>Powell</t>
  </si>
  <si>
    <t>Director of Institutional Research</t>
  </si>
  <si>
    <t>Institutional Research</t>
  </si>
  <si>
    <t>1700 Moore St.</t>
  </si>
  <si>
    <t>Huntingdon</t>
  </si>
  <si>
    <t>(814) 641-3602</t>
  </si>
  <si>
    <t>powell@juniata.edu</t>
  </si>
  <si>
    <t>https://www.juniata.edu/offices/research/</t>
  </si>
  <si>
    <t>Juniata College</t>
  </si>
  <si>
    <t>https://www.juniata.edu/</t>
  </si>
  <si>
    <t>(814) 641-3420</t>
  </si>
  <si>
    <t>(877) 586-4282</t>
  </si>
  <si>
    <t>info@juniata.edu</t>
  </si>
  <si>
    <t>https://apply.juniata.edu/apply/</t>
  </si>
  <si>
    <t>PA</t>
  </si>
  <si>
    <t>1700 Moore Street Huntingdon PA 16642</t>
  </si>
  <si>
    <t>https://www.juniata.edu/offices/diversity/</t>
  </si>
  <si>
    <t>2 years</t>
  </si>
  <si>
    <t>C</t>
  </si>
  <si>
    <t>Cooperative Degree Programs (3-1, 3-2, etc.)</t>
  </si>
  <si>
    <t>International; Ethics; Equity</t>
  </si>
  <si>
    <t>https://more.juniata.edu/admission/aid-calculator/index.php</t>
  </si>
  <si>
    <t>International Student Certification of Finances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</si>
</sst>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0" x14ac:knownFonts="1">
    <font>
      <sz val="12"/>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amily val="2"/>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3" fillId="0" borderId="1"/>
    <xf numFmtId="0" fontId="9"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308">
    <xf numFmtId="0" fontId="0" fillId="0" borderId="0" xfId="0"/>
    <xf numFmtId="0" fontId="1" fillId="0" borderId="0" xfId="0" applyFont="1"/>
    <xf numFmtId="0" fontId="1"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36"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0" fillId="0" borderId="0" xfId="2" applyFont="1" applyProtection="1">
      <protection locked="0"/>
    </xf>
    <xf numFmtId="0" fontId="3"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6"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3" fillId="0" borderId="1" xfId="1" applyNumberFormat="1" applyAlignment="1" applyProtection="1">
      <alignment horizontal="center"/>
      <protection locked="0"/>
    </xf>
    <xf numFmtId="49" fontId="3"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3" fillId="0" borderId="1" xfId="1" applyAlignment="1" applyProtection="1">
      <alignment horizontal="center"/>
      <protection locked="0"/>
    </xf>
    <xf numFmtId="49" fontId="0" fillId="0" borderId="0" xfId="0" applyNumberFormat="1" applyProtection="1">
      <protection locked="0"/>
    </xf>
    <xf numFmtId="0" fontId="1" fillId="0" borderId="0" xfId="0" applyFont="1" applyProtection="1">
      <protection locked="0"/>
    </xf>
    <xf numFmtId="0" fontId="3" fillId="0" borderId="0" xfId="1" applyBorder="1" applyAlignment="1">
      <alignment horizontal="center"/>
    </xf>
    <xf numFmtId="0" fontId="2"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7" fillId="0" borderId="1" xfId="0" applyNumberFormat="1" applyFont="1" applyBorder="1" applyAlignment="1" applyProtection="1">
      <alignment horizontal="center" vertical="center" wrapText="1"/>
      <protection locked="0"/>
    </xf>
    <xf numFmtId="171" fontId="7"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8"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3"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1" fillId="0" borderId="0" xfId="0" applyFont="1" applyAlignment="1">
      <alignment horizontal="left" vertical="top" wrapText="1"/>
    </xf>
    <xf numFmtId="0" fontId="3" fillId="0" borderId="1" xfId="1" applyProtection="1">
      <protection locked="0"/>
    </xf>
    <xf numFmtId="3" fontId="0" fillId="0" borderId="0" xfId="0" applyNumberFormat="1" applyAlignment="1" applyProtection="1">
      <alignment horizontal="center"/>
      <protection locked="0"/>
    </xf>
    <xf numFmtId="0" fontId="3" fillId="0" borderId="0" xfId="1" applyBorder="1" applyAlignment="1" applyProtection="1">
      <alignment horizontal="left" vertical="top" wrapText="1"/>
      <protection locked="0"/>
    </xf>
    <xf numFmtId="171" fontId="1"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3"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4"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5" fillId="0" borderId="0" xfId="0" applyFont="1" applyAlignment="1" applyProtection="1">
      <alignment horizontal="right" vertical="top" wrapText="1"/>
      <protection locked="0"/>
    </xf>
    <xf numFmtId="0" fontId="5" fillId="0" borderId="0" xfId="0" applyFont="1" applyProtection="1">
      <protection locked="0"/>
    </xf>
    <xf numFmtId="0" fontId="0" fillId="0" borderId="2" xfId="0" applyBorder="1" applyProtection="1">
      <protection locked="0"/>
    </xf>
    <xf numFmtId="0" fontId="3" fillId="0" borderId="0" xfId="1" applyBorder="1" applyAlignment="1" applyProtection="1">
      <alignment horizontal="center" vertical="center" wrapText="1"/>
      <protection locked="0"/>
    </xf>
    <xf numFmtId="0" fontId="3" fillId="0" borderId="0" xfId="1" applyBorder="1" applyAlignment="1" applyProtection="1">
      <alignment horizontal="center"/>
      <protection locked="0"/>
    </xf>
    <xf numFmtId="0" fontId="3" fillId="0" borderId="0" xfId="1" applyBorder="1" applyProtection="1">
      <protection locked="0"/>
    </xf>
    <xf numFmtId="0" fontId="0" fillId="0" borderId="0" xfId="0" applyAlignment="1" applyProtection="1">
      <alignment wrapText="1"/>
      <protection locked="0"/>
    </xf>
    <xf numFmtId="0" fontId="14" fillId="0" borderId="0" xfId="0" applyFont="1" applyProtection="1">
      <protection locked="0"/>
    </xf>
    <xf numFmtId="0" fontId="20"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22" fillId="5" borderId="4" xfId="0" applyFont="1" applyFill="1" applyBorder="1" applyProtection="1">
      <protection locked="0"/>
    </xf>
    <xf numFmtId="0" fontId="7" fillId="0" borderId="1" xfId="0" applyFont="1" applyBorder="1" applyAlignment="1" applyProtection="1">
      <alignment horizontal="left" vertical="center" wrapText="1" indent="2"/>
      <protection locked="0"/>
    </xf>
    <xf numFmtId="0" fontId="21" fillId="3" borderId="1" xfId="0" applyFont="1" applyFill="1" applyBorder="1" applyAlignment="1" applyProtection="1">
      <alignment horizontal="right" vertical="center" wrapText="1"/>
      <protection locked="0"/>
    </xf>
    <xf numFmtId="171" fontId="1" fillId="0" borderId="1" xfId="0" applyNumberFormat="1" applyFont="1" applyBorder="1" applyAlignment="1" applyProtection="1">
      <alignment horizontal="center" vertical="center"/>
      <protection locked="0"/>
    </xf>
    <xf numFmtId="171" fontId="1" fillId="0" borderId="0" xfId="0" applyNumberFormat="1" applyFont="1" applyAlignment="1" applyProtection="1">
      <alignment horizontal="center" vertical="center"/>
      <protection locked="0"/>
    </xf>
    <xf numFmtId="0" fontId="21" fillId="0" borderId="0" xfId="0" applyFont="1" applyAlignment="1" applyProtection="1">
      <alignment horizontal="right" vertical="center" wrapText="1"/>
      <protection locked="0"/>
    </xf>
    <xf numFmtId="0" fontId="22" fillId="5" borderId="9" xfId="0" applyFont="1" applyFill="1" applyBorder="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171" fontId="7"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left" vertical="center" wrapText="1" indent="19"/>
      <protection locked="0"/>
    </xf>
    <xf numFmtId="0" fontId="21" fillId="0" borderId="0" xfId="0" applyFont="1" applyAlignment="1" applyProtection="1">
      <alignment horizontal="center" vertical="center" wrapText="1"/>
      <protection locked="0"/>
    </xf>
    <xf numFmtId="0" fontId="7" fillId="0" borderId="0" xfId="0" applyFont="1" applyAlignment="1" applyProtection="1">
      <alignment horizontal="right" vertical="center" indent="4"/>
      <protection locked="0"/>
    </xf>
    <xf numFmtId="0" fontId="7" fillId="0" borderId="0" xfId="0" applyFont="1" applyAlignment="1" applyProtection="1">
      <alignment horizontal="right" vertical="center" wrapText="1" indent="19"/>
      <protection locked="0"/>
    </xf>
    <xf numFmtId="1" fontId="7" fillId="0" borderId="0" xfId="0" applyNumberFormat="1" applyFont="1" applyAlignment="1" applyProtection="1">
      <alignment horizontal="right" vertical="center" wrapText="1"/>
      <protection locked="0"/>
    </xf>
    <xf numFmtId="0" fontId="7"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7" fillId="0" borderId="0" xfId="0" applyFont="1" applyAlignment="1" applyProtection="1">
      <alignment horizontal="right" vertical="center" wrapText="1"/>
      <protection locked="0"/>
    </xf>
    <xf numFmtId="1" fontId="7" fillId="0" borderId="0" xfId="0" applyNumberFormat="1"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1"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171" fontId="8" fillId="3" borderId="1" xfId="0" applyNumberFormat="1" applyFont="1" applyFill="1" applyBorder="1" applyAlignment="1" applyProtection="1">
      <alignment horizontal="center" vertical="center"/>
      <protection locked="0"/>
    </xf>
    <xf numFmtId="0" fontId="1" fillId="0" borderId="0" xfId="0" applyFont="1" applyAlignment="1" applyProtection="1">
      <alignment horizontal="right"/>
      <protection locked="0"/>
    </xf>
    <xf numFmtId="0" fontId="0" fillId="0" borderId="0" xfId="0" applyAlignment="1" applyProtection="1">
      <alignment vertical="top"/>
      <protection locked="0"/>
    </xf>
    <xf numFmtId="0" fontId="28"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6"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6"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6"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5" fillId="0" borderId="0" xfId="0" applyFont="1" applyAlignment="1" applyProtection="1">
      <alignment horizontal="right"/>
      <protection locked="0"/>
    </xf>
    <xf numFmtId="0" fontId="34" fillId="0" borderId="0" xfId="0" applyFont="1" applyProtection="1">
      <protection locked="0"/>
    </xf>
    <xf numFmtId="0" fontId="8"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8" fillId="0" borderId="1" xfId="0" applyFont="1" applyBorder="1" applyAlignment="1" applyProtection="1">
      <alignment horizontal="center" vertical="center"/>
      <protection locked="0"/>
    </xf>
    <xf numFmtId="0" fontId="57" fillId="0" borderId="0" xfId="0" applyFont="1" applyAlignment="1" applyProtection="1">
      <alignment horizontal="left" indent="1"/>
      <protection locked="0"/>
    </xf>
    <xf numFmtId="0" fontId="5"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1"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5"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5" fillId="0" borderId="2" xfId="0" applyNumberFormat="1" applyFont="1" applyBorder="1" applyAlignment="1" applyProtection="1">
      <alignment horizontal="right"/>
      <protection locked="0"/>
    </xf>
    <xf numFmtId="0" fontId="1"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6" xfId="0" applyFont="1" applyBorder="1" applyAlignment="1" applyProtection="1">
      <alignment horizontal="center"/>
      <protection locked="0"/>
    </xf>
    <xf numFmtId="0" fontId="5"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6"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5" fillId="0" borderId="0" xfId="0" applyFont="1" applyAlignment="1" applyProtection="1">
      <alignment wrapText="1"/>
      <protection locked="0"/>
    </xf>
    <xf numFmtId="0" fontId="16"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7" fillId="0" borderId="0" xfId="0" applyFont="1" applyProtection="1">
      <protection locked="0"/>
    </xf>
    <xf numFmtId="0" fontId="5" fillId="0" borderId="0" xfId="0" applyFont="1" applyAlignment="1" applyProtection="1">
      <alignment horizontal="left" indent="3"/>
      <protection locked="0"/>
    </xf>
    <xf numFmtId="164" fontId="0" fillId="0" borderId="0" xfId="0" applyNumberFormat="1" applyProtection="1">
      <protection locked="0"/>
    </xf>
    <xf numFmtId="0" fontId="5" fillId="0" borderId="0" xfId="0" applyFont="1" applyAlignment="1" applyProtection="1">
      <alignment horizontal="left" indent="4"/>
      <protection locked="0"/>
    </xf>
    <xf numFmtId="0" fontId="0" fillId="0" borderId="0" xfId="0" applyAlignment="1" applyProtection="1">
      <alignment horizontal="left" indent="12"/>
      <protection locked="0"/>
    </xf>
    <xf numFmtId="0" fontId="39" fillId="0" borderId="0" xfId="0" applyFont="1" applyAlignment="1" applyProtection="1">
      <alignment vertical="center" wrapText="1"/>
      <protection locked="0"/>
    </xf>
    <xf numFmtId="0" fontId="39"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5"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1" fillId="3" borderId="0" xfId="0" applyFont="1" applyFill="1" applyProtection="1">
      <protection locked="0"/>
    </xf>
    <xf numFmtId="0" fontId="28" fillId="0" borderId="0" xfId="0" applyFont="1" applyAlignment="1" applyProtection="1">
      <alignment vertical="top" wrapText="1"/>
      <protection locked="0"/>
    </xf>
    <xf numFmtId="0" fontId="16" fillId="0" borderId="0" xfId="0" applyFont="1" applyAlignment="1" applyProtection="1">
      <alignment vertical="top"/>
      <protection locked="0"/>
    </xf>
    <xf numFmtId="0" fontId="49" fillId="0" borderId="0" xfId="0" applyFont="1" applyAlignment="1" applyProtection="1">
      <alignment vertical="top" wrapText="1"/>
      <protection locked="0"/>
    </xf>
    <xf numFmtId="0" fontId="1"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1" fillId="3" borderId="1" xfId="0" applyFont="1" applyFill="1" applyBorder="1" applyAlignment="1" applyProtection="1">
      <alignment horizontal="right" wrapText="1"/>
      <protection locked="0"/>
    </xf>
    <xf numFmtId="166" fontId="1" fillId="3" borderId="1" xfId="4"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right"/>
      <protection locked="0"/>
    </xf>
    <xf numFmtId="166" fontId="1"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8" fillId="0" borderId="0" xfId="0" applyFont="1" applyAlignment="1" applyProtection="1">
      <alignment horizontal="right"/>
      <protection locked="0"/>
    </xf>
    <xf numFmtId="0" fontId="50"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8" fillId="0" borderId="10" xfId="0" applyFont="1" applyBorder="1" applyAlignment="1" applyProtection="1">
      <alignment horizontal="right" vertical="center"/>
      <protection locked="0"/>
    </xf>
    <xf numFmtId="0" fontId="4" fillId="0" borderId="0" xfId="0" applyFont="1" applyAlignment="1" applyProtection="1">
      <alignment vertical="center"/>
      <protection locked="0"/>
    </xf>
    <xf numFmtId="49" fontId="1"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28" fillId="0" borderId="0" xfId="0" applyFont="1" applyAlignment="1" applyProtection="1">
      <alignment horizontal="justify" vertical="center" wrapText="1"/>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6" fillId="0" borderId="0" xfId="0" applyFont="1" applyAlignment="1" applyProtection="1">
      <alignment vertical="center" wrapText="1"/>
      <protection locked="0"/>
    </xf>
    <xf numFmtId="0" fontId="3" fillId="0" borderId="1" xfId="1"/>
    <xf numFmtId="171" fontId="1" fillId="6" borderId="1" xfId="0" applyNumberFormat="1" applyFont="1" applyFill="1" applyBorder="1" applyAlignment="1" applyProtection="1">
      <alignment horizontal="center" vertical="center"/>
      <protection locked="0"/>
    </xf>
    <xf numFmtId="9" fontId="0" fillId="6" borderId="1" xfId="3" applyFon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4"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2"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8" fillId="0" borderId="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1" fontId="7" fillId="0" borderId="0" xfId="0" applyNumberFormat="1" applyFont="1" applyAlignment="1" applyProtection="1">
      <alignment horizontal="right" vertical="center" wrapText="1"/>
      <protection locked="0"/>
    </xf>
    <xf numFmtId="1" fontId="7" fillId="0" borderId="11" xfId="0" applyNumberFormat="1" applyFont="1" applyBorder="1" applyAlignment="1" applyProtection="1">
      <alignment horizontal="right" vertical="center" wrapText="1"/>
      <protection locked="0"/>
    </xf>
    <xf numFmtId="0" fontId="32" fillId="0" borderId="1" xfId="0" applyFont="1" applyBorder="1" applyAlignment="1" applyProtection="1">
      <alignment horizontal="left" vertical="top" wrapText="1"/>
      <protection locked="0"/>
    </xf>
    <xf numFmtId="0" fontId="1"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1" fillId="0" borderId="1" xfId="0" applyFont="1" applyBorder="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2"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1" fillId="0" borderId="1" xfId="0" applyFont="1" applyBorder="1" applyAlignment="1" applyProtection="1">
      <alignment horizontal="right" vertical="center" wrapText="1"/>
      <protection locked="0"/>
    </xf>
    <xf numFmtId="0" fontId="17" fillId="0" borderId="0" xfId="0" applyFont="1" applyAlignment="1" applyProtection="1">
      <alignment horizontal="center" vertical="top" wrapText="1"/>
      <protection locked="0"/>
    </xf>
    <xf numFmtId="0" fontId="16" fillId="0" borderId="0" xfId="0" applyFont="1" applyAlignment="1" applyProtection="1">
      <alignment horizontal="left" vertical="top" wrapText="1"/>
      <protection locked="0"/>
    </xf>
    <xf numFmtId="0" fontId="3" fillId="0" borderId="0" xfId="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4" fillId="2" borderId="0" xfId="0" applyFont="1" applyFill="1" applyAlignment="1" applyProtection="1">
      <alignment horizontal="center"/>
      <protection locked="0"/>
    </xf>
    <xf numFmtId="0" fontId="18" fillId="0" borderId="0" xfId="1" applyFont="1" applyBorder="1" applyProtection="1">
      <protection locked="0"/>
    </xf>
    <xf numFmtId="0" fontId="22" fillId="5" borderId="7" xfId="0" applyFont="1" applyFill="1" applyBorder="1" applyAlignment="1" applyProtection="1">
      <alignment horizontal="center" vertical="center" wrapText="1"/>
      <protection locked="0"/>
    </xf>
    <xf numFmtId="0" fontId="22" fillId="5" borderId="8"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21" fillId="0" borderId="0" xfId="0" applyFont="1" applyAlignment="1" applyProtection="1">
      <alignment horizontal="left" vertical="center" wrapText="1" indent="18"/>
      <protection locked="0"/>
    </xf>
    <xf numFmtId="0" fontId="7" fillId="0" borderId="0" xfId="0" applyFont="1" applyAlignment="1" applyProtection="1">
      <alignment horizontal="left" vertical="top" wrapText="1"/>
      <protection locked="0"/>
    </xf>
    <xf numFmtId="0" fontId="23" fillId="0" borderId="0" xfId="2" applyFont="1" applyAlignment="1" applyProtection="1">
      <alignment horizontal="left" vertical="top" wrapText="1"/>
      <protection locked="0"/>
    </xf>
    <xf numFmtId="0" fontId="23" fillId="0" borderId="0" xfId="2" applyFont="1" applyAlignment="1" applyProtection="1">
      <alignment horizontal="left" vertical="center" wrapText="1"/>
      <protection locked="0"/>
    </xf>
    <xf numFmtId="0" fontId="33" fillId="0" borderId="0" xfId="2"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6" fillId="0" borderId="0" xfId="0" applyFont="1" applyAlignment="1" applyProtection="1">
      <alignment horizontal="left" vertical="top" wrapText="1" indent="4"/>
      <protection locked="0"/>
    </xf>
    <xf numFmtId="0" fontId="0" fillId="0" borderId="0" xfId="0" applyAlignment="1" applyProtection="1">
      <alignment horizontal="left" vertical="top" wrapText="1" indent="4"/>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indent="4"/>
      <protection locked="0"/>
    </xf>
    <xf numFmtId="0" fontId="16"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39" fillId="0" borderId="0" xfId="0" applyFont="1" applyAlignment="1" applyProtection="1">
      <alignment horizontal="center" wrapText="1"/>
      <protection locked="0"/>
    </xf>
    <xf numFmtId="0" fontId="0" fillId="0" borderId="0" xfId="0" applyAlignment="1" applyProtection="1">
      <alignment horizontal="right"/>
      <protection locked="0"/>
    </xf>
    <xf numFmtId="0" fontId="2" fillId="2" borderId="0" xfId="0" applyFont="1" applyFill="1" applyAlignment="1" applyProtection="1">
      <alignment horizontal="center" vertical="center"/>
      <protection locked="0"/>
    </xf>
    <xf numFmtId="0" fontId="0" fillId="0" borderId="2" xfId="0" applyBorder="1" applyAlignment="1" applyProtection="1">
      <alignment horizontal="right"/>
      <protection locked="0"/>
    </xf>
    <xf numFmtId="0" fontId="5" fillId="0" borderId="0" xfId="0" applyFont="1" applyAlignment="1" applyProtection="1">
      <alignment horizontal="center" vertical="top" wrapText="1"/>
      <protection locked="0"/>
    </xf>
    <xf numFmtId="0" fontId="43" fillId="0" borderId="0" xfId="0" applyFont="1" applyAlignment="1" applyProtection="1">
      <alignment horizontal="left" vertical="top" wrapText="1"/>
      <protection locked="0"/>
    </xf>
    <xf numFmtId="0" fontId="43"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7" fillId="0" borderId="0" xfId="0" applyFont="1" applyAlignment="1" applyProtection="1">
      <alignment horizontal="left" vertical="top" indent="5"/>
      <protection locked="0"/>
    </xf>
    <xf numFmtId="0" fontId="48"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9" fillId="0" borderId="0" xfId="0" applyFont="1" applyAlignment="1" applyProtection="1">
      <alignment horizontal="left" vertical="top" wrapText="1" indent="5"/>
      <protection locked="0"/>
    </xf>
    <xf numFmtId="0" fontId="46"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52" fillId="0" borderId="0" xfId="0" applyFont="1" applyAlignment="1" applyProtection="1">
      <alignment horizontal="justify" vertical="center" wrapText="1"/>
      <protection locked="0"/>
    </xf>
    <xf numFmtId="0" fontId="52" fillId="0" borderId="0" xfId="0" applyFont="1" applyAlignment="1" applyProtection="1">
      <alignment horizontal="justify" vertical="center"/>
      <protection locked="0"/>
    </xf>
    <xf numFmtId="0" fontId="52"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28"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4" fillId="4" borderId="0" xfId="0" applyFont="1" applyFill="1" applyAlignment="1" applyProtection="1">
      <alignment horizontal="center" vertical="center" wrapText="1"/>
      <protection locked="0"/>
    </xf>
    <xf numFmtId="0" fontId="16" fillId="0" borderId="0" xfId="0" applyFont="1" applyAlignment="1" applyProtection="1">
      <alignment horizontal="justify" vertical="center" wrapText="1"/>
      <protection locked="0"/>
    </xf>
    <xf numFmtId="0" fontId="28" fillId="0" borderId="0" xfId="0" applyFont="1" applyAlignment="1" applyProtection="1">
      <alignment horizontal="justify" vertical="center" wrapText="1"/>
      <protection locked="0"/>
    </xf>
    <xf numFmtId="0" fontId="1" fillId="0" borderId="0" xfId="0" applyFont="1" applyAlignment="1" applyProtection="1">
      <alignment horizontal="left" vertical="center" wrapText="1"/>
      <protection locked="0"/>
    </xf>
    <xf numFmtId="0" fontId="3" fillId="0" borderId="1" xfId="1" applyAlignment="1" applyProtection="1">
      <alignment horizontal="center" wrapText="1"/>
      <protection locked="0"/>
    </xf>
    <xf numFmtId="0" fontId="16" fillId="0" borderId="0" xfId="0" applyFont="1" applyAlignment="1" applyProtection="1">
      <alignmen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checked="Checked"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checked="Checked"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checked="Checked" fmlaLink="'multi select'!$T$14" lockText="1" noThreeD="1"/>
</file>

<file path=xl/ctrlProps/ctrlProp62.xml><?xml version="1.0" encoding="utf-8"?>
<formControlPr xmlns="http://schemas.microsoft.com/office/spreadsheetml/2009/9/main" objectType="CheckBox"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checked="Checked"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checked="Checked"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checked="Checked"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checked="Checked"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checked="Checked"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checked="Checked"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checked="Checked"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checked="Checked"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checked="Checked" fmlaLink="'multi select'!$AT$8" lockText="1" noThreeD="1"/>
</file>

<file path=xl/ctrlProps/ctrlProp148.xml><?xml version="1.0" encoding="utf-8"?>
<formControlPr xmlns="http://schemas.microsoft.com/office/spreadsheetml/2009/9/main" objectType="CheckBox" checked="Checked" fmlaLink="'multi select'!$AT$11" lockText="1" noThreeD="1"/>
</file>

<file path=xl/ctrlProps/ctrlProp149.xml><?xml version="1.0" encoding="utf-8"?>
<formControlPr xmlns="http://schemas.microsoft.com/office/spreadsheetml/2009/9/main" objectType="CheckBox" checked="Checked"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checked="Checked"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177800</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78</xdr:row>
          <xdr:rowOff>177800</xdr:rowOff>
        </xdr:from>
        <xdr:to>
          <xdr:col>1</xdr:col>
          <xdr:colOff>1244600</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80</xdr:row>
          <xdr:rowOff>177800</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82</xdr:row>
          <xdr:rowOff>177800</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84</xdr:row>
          <xdr:rowOff>190500</xdr:rowOff>
        </xdr:from>
        <xdr:to>
          <xdr:col>1</xdr:col>
          <xdr:colOff>1257300</xdr:colOff>
          <xdr:row>86</xdr:row>
          <xdr:rowOff>88900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86</xdr:row>
          <xdr:rowOff>177800</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88</xdr:row>
          <xdr:rowOff>165100</xdr:rowOff>
        </xdr:from>
        <xdr:to>
          <xdr:col>1</xdr:col>
          <xdr:colOff>1257300</xdr:colOff>
          <xdr:row>90</xdr:row>
          <xdr:rowOff>63500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76</xdr:row>
          <xdr:rowOff>177800</xdr:rowOff>
        </xdr:from>
        <xdr:to>
          <xdr:col>3</xdr:col>
          <xdr:colOff>1257300</xdr:colOff>
          <xdr:row>78</xdr:row>
          <xdr:rowOff>63500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78</xdr:row>
          <xdr:rowOff>165100</xdr:rowOff>
        </xdr:from>
        <xdr:to>
          <xdr:col>3</xdr:col>
          <xdr:colOff>1270000</xdr:colOff>
          <xdr:row>80</xdr:row>
          <xdr:rowOff>63500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80</xdr:row>
          <xdr:rowOff>165100</xdr:rowOff>
        </xdr:from>
        <xdr:to>
          <xdr:col>3</xdr:col>
          <xdr:colOff>2921000</xdr:colOff>
          <xdr:row>82</xdr:row>
          <xdr:rowOff>63500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82</xdr:row>
          <xdr:rowOff>165100</xdr:rowOff>
        </xdr:from>
        <xdr:to>
          <xdr:col>3</xdr:col>
          <xdr:colOff>2959100</xdr:colOff>
          <xdr:row>84</xdr:row>
          <xdr:rowOff>63500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3111500</xdr:colOff>
          <xdr:row>86</xdr:row>
          <xdr:rowOff>50800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127000</xdr:colOff>
          <xdr:row>133</xdr:row>
          <xdr:rowOff>114300</xdr:rowOff>
        </xdr:from>
        <xdr:to>
          <xdr:col>0</xdr:col>
          <xdr:colOff>1651000</xdr:colOff>
          <xdr:row>135</xdr:row>
          <xdr:rowOff>88900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135</xdr:row>
          <xdr:rowOff>101600</xdr:rowOff>
        </xdr:from>
        <xdr:to>
          <xdr:col>0</xdr:col>
          <xdr:colOff>1651000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137</xdr:row>
          <xdr:rowOff>114300</xdr:rowOff>
        </xdr:from>
        <xdr:to>
          <xdr:col>0</xdr:col>
          <xdr:colOff>1663700</xdr:colOff>
          <xdr:row>139</xdr:row>
          <xdr:rowOff>88900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88900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4483100</xdr:colOff>
          <xdr:row>137</xdr:row>
          <xdr:rowOff>88900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2146300</xdr:colOff>
          <xdr:row>137</xdr:row>
          <xdr:rowOff>127000</xdr:rowOff>
        </xdr:from>
        <xdr:to>
          <xdr:col>0</xdr:col>
          <xdr:colOff>4025900</xdr:colOff>
          <xdr:row>139</xdr:row>
          <xdr:rowOff>101600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444500</xdr:colOff>
          <xdr:row>64</xdr:row>
          <xdr:rowOff>342900</xdr:rowOff>
        </xdr:from>
        <xdr:to>
          <xdr:col>6</xdr:col>
          <xdr:colOff>368300</xdr:colOff>
          <xdr:row>66</xdr:row>
          <xdr:rowOff>88900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Fall Rolling Admission</a:t>
              </a:r>
            </a:p>
            <a:p>
              <a:pPr algn="l" rtl="0">
                <a:defRPr sz="1000"/>
              </a:pPr>
              <a:r>
                <a:rPr lang="en-US" sz="1300" b="0" i="0" u="none" strike="noStrike" baseline="0">
                  <a:solidFill>
                    <a:srgbClr val="000000"/>
                  </a:solidFill>
                  <a:latin typeface="Lucida Grande" pitchFamily="2" charset="0"/>
                  <a:cs typeface="Lucida Grande" pitchFamily="2" charset="0"/>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66</xdr:row>
          <xdr:rowOff>114300</xdr:rowOff>
        </xdr:from>
        <xdr:to>
          <xdr:col>6</xdr:col>
          <xdr:colOff>355600</xdr:colOff>
          <xdr:row>68</xdr:row>
          <xdr:rowOff>88900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Winter Rolling Admission</a:t>
              </a:r>
            </a:p>
            <a:p>
              <a:pPr algn="l" rtl="0">
                <a:defRPr sz="1000"/>
              </a:pPr>
              <a:r>
                <a:rPr lang="en-US" sz="1300" b="0" i="0" u="none" strike="noStrike" baseline="0">
                  <a:solidFill>
                    <a:srgbClr val="000000"/>
                  </a:solidFill>
                  <a:latin typeface="Lucida Grande" pitchFamily="2" charset="0"/>
                  <a:cs typeface="Lucida Grande" pitchFamily="2" charset="0"/>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68</xdr:row>
          <xdr:rowOff>101600</xdr:rowOff>
        </xdr:from>
        <xdr:to>
          <xdr:col>6</xdr:col>
          <xdr:colOff>355600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70</xdr:row>
          <xdr:rowOff>127000</xdr:rowOff>
        </xdr:from>
        <xdr:to>
          <xdr:col>6</xdr:col>
          <xdr:colOff>355600</xdr:colOff>
          <xdr:row>72</xdr:row>
          <xdr:rowOff>101600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584200</xdr:colOff>
          <xdr:row>111</xdr:row>
          <xdr:rowOff>114300</xdr:rowOff>
        </xdr:from>
        <xdr:to>
          <xdr:col>4</xdr:col>
          <xdr:colOff>139700</xdr:colOff>
          <xdr:row>113</xdr:row>
          <xdr:rowOff>88900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111</xdr:row>
          <xdr:rowOff>127000</xdr:rowOff>
        </xdr:from>
        <xdr:to>
          <xdr:col>6</xdr:col>
          <xdr:colOff>685800</xdr:colOff>
          <xdr:row>113</xdr:row>
          <xdr:rowOff>101600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101600</xdr:rowOff>
        </xdr:from>
        <xdr:to>
          <xdr:col>4</xdr:col>
          <xdr:colOff>673100</xdr:colOff>
          <xdr:row>115</xdr:row>
          <xdr:rowOff>88900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21</xdr:row>
          <xdr:rowOff>190500</xdr:rowOff>
        </xdr:from>
        <xdr:to>
          <xdr:col>2</xdr:col>
          <xdr:colOff>0</xdr:colOff>
          <xdr:row>23</xdr:row>
          <xdr:rowOff>165100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12700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177800</xdr:rowOff>
        </xdr:from>
        <xdr:to>
          <xdr:col>4</xdr:col>
          <xdr:colOff>520700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749300</xdr:colOff>
          <xdr:row>24</xdr:row>
          <xdr:rowOff>63500</xdr:rowOff>
        </xdr:from>
        <xdr:to>
          <xdr:col>4</xdr:col>
          <xdr:colOff>520700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127000</xdr:rowOff>
        </xdr:from>
        <xdr:to>
          <xdr:col>1</xdr:col>
          <xdr:colOff>825500</xdr:colOff>
          <xdr:row>7</xdr:row>
          <xdr:rowOff>101600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Accelerated program</a:t>
              </a: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7</xdr:row>
          <xdr:rowOff>88900</xdr:rowOff>
        </xdr:from>
        <xdr:to>
          <xdr:col>2</xdr:col>
          <xdr:colOff>927100</xdr:colOff>
          <xdr:row>9</xdr:row>
          <xdr:rowOff>165100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Comprehensive transition and postsecondary program for students with intellectual disabilities</a:t>
              </a: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177800</xdr:rowOff>
        </xdr:from>
        <xdr:to>
          <xdr:col>1</xdr:col>
          <xdr:colOff>1079500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698500</xdr:colOff>
          <xdr:row>13</xdr:row>
          <xdr:rowOff>127000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139700</xdr:rowOff>
        </xdr:from>
        <xdr:to>
          <xdr:col>1</xdr:col>
          <xdr:colOff>317500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317500</xdr:colOff>
          <xdr:row>17</xdr:row>
          <xdr:rowOff>88900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101600</xdr:rowOff>
        </xdr:from>
        <xdr:to>
          <xdr:col>1</xdr:col>
          <xdr:colOff>1358900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139700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165100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5</xdr:row>
          <xdr:rowOff>127000</xdr:rowOff>
        </xdr:from>
        <xdr:to>
          <xdr:col>3</xdr:col>
          <xdr:colOff>1993900</xdr:colOff>
          <xdr:row>7</xdr:row>
          <xdr:rowOff>101600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165100</xdr:rowOff>
        </xdr:from>
        <xdr:to>
          <xdr:col>3</xdr:col>
          <xdr:colOff>1739900</xdr:colOff>
          <xdr:row>9</xdr:row>
          <xdr:rowOff>139700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9</xdr:row>
          <xdr:rowOff>165100</xdr:rowOff>
        </xdr:from>
        <xdr:to>
          <xdr:col>3</xdr:col>
          <xdr:colOff>1511300</xdr:colOff>
          <xdr:row>11</xdr:row>
          <xdr:rowOff>139700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11</xdr:row>
          <xdr:rowOff>152400</xdr:rowOff>
        </xdr:from>
        <xdr:to>
          <xdr:col>3</xdr:col>
          <xdr:colOff>2705100</xdr:colOff>
          <xdr:row>13</xdr:row>
          <xdr:rowOff>127000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13</xdr:row>
          <xdr:rowOff>139700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15</xdr:row>
          <xdr:rowOff>127000</xdr:rowOff>
        </xdr:from>
        <xdr:to>
          <xdr:col>3</xdr:col>
          <xdr:colOff>1511300</xdr:colOff>
          <xdr:row>17</xdr:row>
          <xdr:rowOff>101600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17</xdr:row>
          <xdr:rowOff>139700</xdr:rowOff>
        </xdr:from>
        <xdr:to>
          <xdr:col>3</xdr:col>
          <xdr:colOff>2768600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19</xdr:row>
          <xdr:rowOff>152400</xdr:rowOff>
        </xdr:from>
        <xdr:to>
          <xdr:col>3</xdr:col>
          <xdr:colOff>2552700</xdr:colOff>
          <xdr:row>21</xdr:row>
          <xdr:rowOff>127000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21</xdr:row>
          <xdr:rowOff>165100</xdr:rowOff>
        </xdr:from>
        <xdr:to>
          <xdr:col>3</xdr:col>
          <xdr:colOff>1511300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23</xdr:row>
          <xdr:rowOff>63500</xdr:rowOff>
        </xdr:from>
        <xdr:to>
          <xdr:col>3</xdr:col>
          <xdr:colOff>1498600</xdr:colOff>
          <xdr:row>24</xdr:row>
          <xdr:rowOff>241300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114300</xdr:rowOff>
        </xdr:from>
        <xdr:to>
          <xdr:col>1</xdr:col>
          <xdr:colOff>254000</xdr:colOff>
          <xdr:row>33</xdr:row>
          <xdr:rowOff>88900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33</xdr:row>
          <xdr:rowOff>114300</xdr:rowOff>
        </xdr:from>
        <xdr:to>
          <xdr:col>1</xdr:col>
          <xdr:colOff>266700</xdr:colOff>
          <xdr:row>35</xdr:row>
          <xdr:rowOff>88900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35</xdr:row>
          <xdr:rowOff>127000</xdr:rowOff>
        </xdr:from>
        <xdr:to>
          <xdr:col>1</xdr:col>
          <xdr:colOff>1003300</xdr:colOff>
          <xdr:row>37</xdr:row>
          <xdr:rowOff>101600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37</xdr:row>
          <xdr:rowOff>139700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39</xdr:row>
          <xdr:rowOff>114300</xdr:rowOff>
        </xdr:from>
        <xdr:to>
          <xdr:col>1</xdr:col>
          <xdr:colOff>266700</xdr:colOff>
          <xdr:row>41</xdr:row>
          <xdr:rowOff>88900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37</xdr:row>
          <xdr:rowOff>127000</xdr:rowOff>
        </xdr:from>
        <xdr:to>
          <xdr:col>2</xdr:col>
          <xdr:colOff>1663700</xdr:colOff>
          <xdr:row>39</xdr:row>
          <xdr:rowOff>101600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41</xdr:row>
          <xdr:rowOff>114300</xdr:rowOff>
        </xdr:from>
        <xdr:to>
          <xdr:col>1</xdr:col>
          <xdr:colOff>266700</xdr:colOff>
          <xdr:row>43</xdr:row>
          <xdr:rowOff>88900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88900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33</xdr:row>
          <xdr:rowOff>127000</xdr:rowOff>
        </xdr:from>
        <xdr:to>
          <xdr:col>2</xdr:col>
          <xdr:colOff>1663700</xdr:colOff>
          <xdr:row>35</xdr:row>
          <xdr:rowOff>101600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127000</xdr:rowOff>
        </xdr:from>
        <xdr:to>
          <xdr:col>2</xdr:col>
          <xdr:colOff>1663700</xdr:colOff>
          <xdr:row>37</xdr:row>
          <xdr:rowOff>101600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39</xdr:row>
          <xdr:rowOff>127000</xdr:rowOff>
        </xdr:from>
        <xdr:to>
          <xdr:col>3</xdr:col>
          <xdr:colOff>1041400</xdr:colOff>
          <xdr:row>41</xdr:row>
          <xdr:rowOff>101600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41</xdr:row>
          <xdr:rowOff>127000</xdr:rowOff>
        </xdr:from>
        <xdr:to>
          <xdr:col>2</xdr:col>
          <xdr:colOff>1663700</xdr:colOff>
          <xdr:row>43</xdr:row>
          <xdr:rowOff>101600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114300</xdr:rowOff>
        </xdr:from>
        <xdr:to>
          <xdr:col>2</xdr:col>
          <xdr:colOff>1663700</xdr:colOff>
          <xdr:row>45</xdr:row>
          <xdr:rowOff>88900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1079500</xdr:colOff>
          <xdr:row>25</xdr:row>
          <xdr:rowOff>114300</xdr:rowOff>
        </xdr:from>
        <xdr:to>
          <xdr:col>0</xdr:col>
          <xdr:colOff>2603500</xdr:colOff>
          <xdr:row>27</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27</xdr:row>
          <xdr:rowOff>114300</xdr:rowOff>
        </xdr:from>
        <xdr:to>
          <xdr:col>0</xdr:col>
          <xdr:colOff>2603500</xdr:colOff>
          <xdr:row>29</xdr:row>
          <xdr:rowOff>88900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29</xdr:row>
          <xdr:rowOff>114300</xdr:rowOff>
        </xdr:from>
        <xdr:to>
          <xdr:col>0</xdr:col>
          <xdr:colOff>2616200</xdr:colOff>
          <xdr:row>31</xdr:row>
          <xdr:rowOff>88900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31</xdr:row>
          <xdr:rowOff>114300</xdr:rowOff>
        </xdr:from>
        <xdr:to>
          <xdr:col>0</xdr:col>
          <xdr:colOff>2616200</xdr:colOff>
          <xdr:row>33</xdr:row>
          <xdr:rowOff>88900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33</xdr:row>
          <xdr:rowOff>114300</xdr:rowOff>
        </xdr:from>
        <xdr:to>
          <xdr:col>0</xdr:col>
          <xdr:colOff>2616200</xdr:colOff>
          <xdr:row>35</xdr:row>
          <xdr:rowOff>88900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35</xdr:row>
          <xdr:rowOff>114300</xdr:rowOff>
        </xdr:from>
        <xdr:to>
          <xdr:col>0</xdr:col>
          <xdr:colOff>3911600</xdr:colOff>
          <xdr:row>37</xdr:row>
          <xdr:rowOff>88900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37</xdr:row>
          <xdr:rowOff>114300</xdr:rowOff>
        </xdr:from>
        <xdr:to>
          <xdr:col>0</xdr:col>
          <xdr:colOff>3911600</xdr:colOff>
          <xdr:row>39</xdr:row>
          <xdr:rowOff>88900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25</xdr:row>
          <xdr:rowOff>114300</xdr:rowOff>
        </xdr:from>
        <xdr:to>
          <xdr:col>1</xdr:col>
          <xdr:colOff>1524000</xdr:colOff>
          <xdr:row>27</xdr:row>
          <xdr:rowOff>88900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27</xdr:row>
          <xdr:rowOff>127000</xdr:rowOff>
        </xdr:from>
        <xdr:to>
          <xdr:col>1</xdr:col>
          <xdr:colOff>1511300</xdr:colOff>
          <xdr:row>29</xdr:row>
          <xdr:rowOff>101600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29</xdr:row>
          <xdr:rowOff>127000</xdr:rowOff>
        </xdr:from>
        <xdr:to>
          <xdr:col>1</xdr:col>
          <xdr:colOff>1498600</xdr:colOff>
          <xdr:row>31</xdr:row>
          <xdr:rowOff>101600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31</xdr:row>
          <xdr:rowOff>114300</xdr:rowOff>
        </xdr:from>
        <xdr:to>
          <xdr:col>1</xdr:col>
          <xdr:colOff>1485900</xdr:colOff>
          <xdr:row>33</xdr:row>
          <xdr:rowOff>88900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33</xdr:row>
          <xdr:rowOff>114300</xdr:rowOff>
        </xdr:from>
        <xdr:to>
          <xdr:col>1</xdr:col>
          <xdr:colOff>1473200</xdr:colOff>
          <xdr:row>35</xdr:row>
          <xdr:rowOff>88900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35</xdr:row>
          <xdr:rowOff>127000</xdr:rowOff>
        </xdr:from>
        <xdr:to>
          <xdr:col>1</xdr:col>
          <xdr:colOff>1460500</xdr:colOff>
          <xdr:row>37</xdr:row>
          <xdr:rowOff>101600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1574800</xdr:colOff>
          <xdr:row>41</xdr:row>
          <xdr:rowOff>114300</xdr:rowOff>
        </xdr:from>
        <xdr:to>
          <xdr:col>0</xdr:col>
          <xdr:colOff>2768600</xdr:colOff>
          <xdr:row>43</xdr:row>
          <xdr:rowOff>88900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2984500</xdr:colOff>
          <xdr:row>41</xdr:row>
          <xdr:rowOff>114300</xdr:rowOff>
        </xdr:from>
        <xdr:to>
          <xdr:col>1</xdr:col>
          <xdr:colOff>1231900</xdr:colOff>
          <xdr:row>43</xdr:row>
          <xdr:rowOff>88900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88900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12700</xdr:colOff>
          <xdr:row>48</xdr:row>
          <xdr:rowOff>88900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114300</xdr:rowOff>
        </xdr:from>
        <xdr:to>
          <xdr:col>2</xdr:col>
          <xdr:colOff>787400</xdr:colOff>
          <xdr:row>48</xdr:row>
          <xdr:rowOff>88900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3060700</xdr:colOff>
          <xdr:row>53</xdr:row>
          <xdr:rowOff>88900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101600</xdr:rowOff>
        </xdr:from>
        <xdr:to>
          <xdr:col>2</xdr:col>
          <xdr:colOff>50800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58</xdr:row>
          <xdr:rowOff>127000</xdr:rowOff>
        </xdr:from>
        <xdr:to>
          <xdr:col>0</xdr:col>
          <xdr:colOff>3314700</xdr:colOff>
          <xdr:row>60</xdr:row>
          <xdr:rowOff>88900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60</xdr:row>
          <xdr:rowOff>127000</xdr:rowOff>
        </xdr:from>
        <xdr:to>
          <xdr:col>0</xdr:col>
          <xdr:colOff>3086100</xdr:colOff>
          <xdr:row>62</xdr:row>
          <xdr:rowOff>88900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62</xdr:row>
          <xdr:rowOff>114300</xdr:rowOff>
        </xdr:from>
        <xdr:to>
          <xdr:col>0</xdr:col>
          <xdr:colOff>1930400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64</xdr:row>
          <xdr:rowOff>127000</xdr:rowOff>
        </xdr:from>
        <xdr:to>
          <xdr:col>0</xdr:col>
          <xdr:colOff>1930400</xdr:colOff>
          <xdr:row>66</xdr:row>
          <xdr:rowOff>88900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66</xdr:row>
          <xdr:rowOff>127000</xdr:rowOff>
        </xdr:from>
        <xdr:to>
          <xdr:col>0</xdr:col>
          <xdr:colOff>2781300</xdr:colOff>
          <xdr:row>68</xdr:row>
          <xdr:rowOff>88900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2794000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58</xdr:row>
          <xdr:rowOff>114300</xdr:rowOff>
        </xdr:from>
        <xdr:to>
          <xdr:col>2</xdr:col>
          <xdr:colOff>711200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4102100</xdr:colOff>
          <xdr:row>60</xdr:row>
          <xdr:rowOff>114300</xdr:rowOff>
        </xdr:from>
        <xdr:to>
          <xdr:col>2</xdr:col>
          <xdr:colOff>1498600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4102100</xdr:colOff>
          <xdr:row>62</xdr:row>
          <xdr:rowOff>114300</xdr:rowOff>
        </xdr:from>
        <xdr:to>
          <xdr:col>2</xdr:col>
          <xdr:colOff>1498600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4102100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127000</xdr:rowOff>
        </xdr:from>
        <xdr:to>
          <xdr:col>0</xdr:col>
          <xdr:colOff>3568700</xdr:colOff>
          <xdr:row>72</xdr:row>
          <xdr:rowOff>88900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1460500</xdr:colOff>
          <xdr:row>39</xdr:row>
          <xdr:rowOff>88900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25</xdr:row>
          <xdr:rowOff>114300</xdr:rowOff>
        </xdr:from>
        <xdr:to>
          <xdr:col>3</xdr:col>
          <xdr:colOff>787400</xdr:colOff>
          <xdr:row>27</xdr:row>
          <xdr:rowOff>88900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27</xdr:row>
          <xdr:rowOff>114300</xdr:rowOff>
        </xdr:from>
        <xdr:to>
          <xdr:col>3</xdr:col>
          <xdr:colOff>774700</xdr:colOff>
          <xdr:row>29</xdr:row>
          <xdr:rowOff>88900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88900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101600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101600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35</xdr:row>
          <xdr:rowOff>127000</xdr:rowOff>
        </xdr:from>
        <xdr:to>
          <xdr:col>3</xdr:col>
          <xdr:colOff>812800</xdr:colOff>
          <xdr:row>37</xdr:row>
          <xdr:rowOff>101600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330200</xdr:colOff>
          <xdr:row>9</xdr:row>
          <xdr:rowOff>127000</xdr:rowOff>
        </xdr:from>
        <xdr:to>
          <xdr:col>2</xdr:col>
          <xdr:colOff>762000</xdr:colOff>
          <xdr:row>11</xdr:row>
          <xdr:rowOff>101600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1320800</xdr:colOff>
          <xdr:row>145</xdr:row>
          <xdr:rowOff>127000</xdr:rowOff>
        </xdr:from>
        <xdr:to>
          <xdr:col>2</xdr:col>
          <xdr:colOff>1384300</xdr:colOff>
          <xdr:row>147</xdr:row>
          <xdr:rowOff>101600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147</xdr:row>
          <xdr:rowOff>114300</xdr:rowOff>
        </xdr:from>
        <xdr:to>
          <xdr:col>2</xdr:col>
          <xdr:colOff>1384300</xdr:colOff>
          <xdr:row>149</xdr:row>
          <xdr:rowOff>88900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149</xdr:row>
          <xdr:rowOff>114300</xdr:rowOff>
        </xdr:from>
        <xdr:to>
          <xdr:col>2</xdr:col>
          <xdr:colOff>1384300</xdr:colOff>
          <xdr:row>151</xdr:row>
          <xdr:rowOff>88900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2032000</xdr:colOff>
          <xdr:row>162</xdr:row>
          <xdr:rowOff>88900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2044700</xdr:colOff>
          <xdr:row>164</xdr:row>
          <xdr:rowOff>88900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50800</xdr:rowOff>
        </xdr:from>
        <xdr:to>
          <xdr:col>1</xdr:col>
          <xdr:colOff>2032000</xdr:colOff>
          <xdr:row>165</xdr:row>
          <xdr:rowOff>228600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169</xdr:row>
          <xdr:rowOff>127000</xdr:rowOff>
        </xdr:from>
        <xdr:to>
          <xdr:col>1</xdr:col>
          <xdr:colOff>2019300</xdr:colOff>
          <xdr:row>171</xdr:row>
          <xdr:rowOff>101600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171</xdr:row>
          <xdr:rowOff>127000</xdr:rowOff>
        </xdr:from>
        <xdr:to>
          <xdr:col>1</xdr:col>
          <xdr:colOff>2032000</xdr:colOff>
          <xdr:row>173</xdr:row>
          <xdr:rowOff>101600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173</xdr:row>
          <xdr:rowOff>127000</xdr:rowOff>
        </xdr:from>
        <xdr:to>
          <xdr:col>1</xdr:col>
          <xdr:colOff>2806700</xdr:colOff>
          <xdr:row>175</xdr:row>
          <xdr:rowOff>101600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127000</xdr:rowOff>
        </xdr:from>
        <xdr:to>
          <xdr:col>4</xdr:col>
          <xdr:colOff>1130300</xdr:colOff>
          <xdr:row>171</xdr:row>
          <xdr:rowOff>101600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88900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101600</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2336800</xdr:colOff>
          <xdr:row>203</xdr:row>
          <xdr:rowOff>88900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203</xdr:row>
          <xdr:rowOff>101600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205</xdr:row>
          <xdr:rowOff>114300</xdr:rowOff>
        </xdr:from>
        <xdr:to>
          <xdr:col>1</xdr:col>
          <xdr:colOff>2324100</xdr:colOff>
          <xdr:row>207</xdr:row>
          <xdr:rowOff>88900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207</xdr:row>
          <xdr:rowOff>114300</xdr:rowOff>
        </xdr:from>
        <xdr:to>
          <xdr:col>1</xdr:col>
          <xdr:colOff>2324100</xdr:colOff>
          <xdr:row>209</xdr:row>
          <xdr:rowOff>88900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201</xdr:row>
          <xdr:rowOff>114300</xdr:rowOff>
        </xdr:from>
        <xdr:to>
          <xdr:col>3</xdr:col>
          <xdr:colOff>1130300</xdr:colOff>
          <xdr:row>203</xdr:row>
          <xdr:rowOff>88900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203</xdr:row>
          <xdr:rowOff>101600</xdr:rowOff>
        </xdr:from>
        <xdr:to>
          <xdr:col>3</xdr:col>
          <xdr:colOff>1117600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205</xdr:row>
          <xdr:rowOff>114300</xdr:rowOff>
        </xdr:from>
        <xdr:to>
          <xdr:col>4</xdr:col>
          <xdr:colOff>850900</xdr:colOff>
          <xdr:row>207</xdr:row>
          <xdr:rowOff>88900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207</xdr:row>
          <xdr:rowOff>101600</xdr:rowOff>
        </xdr:from>
        <xdr:to>
          <xdr:col>2</xdr:col>
          <xdr:colOff>1016000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212</xdr:row>
          <xdr:rowOff>101600</xdr:rowOff>
        </xdr:from>
        <xdr:to>
          <xdr:col>1</xdr:col>
          <xdr:colOff>1193800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88900</xdr:rowOff>
        </xdr:from>
        <xdr:to>
          <xdr:col>1</xdr:col>
          <xdr:colOff>647700</xdr:colOff>
          <xdr:row>216</xdr:row>
          <xdr:rowOff>63500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216</xdr:row>
          <xdr:rowOff>101600</xdr:rowOff>
        </xdr:from>
        <xdr:to>
          <xdr:col>1</xdr:col>
          <xdr:colOff>1651000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101600</xdr:rowOff>
        </xdr:from>
        <xdr:to>
          <xdr:col>1</xdr:col>
          <xdr:colOff>2336800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212</xdr:row>
          <xdr:rowOff>114300</xdr:rowOff>
        </xdr:from>
        <xdr:to>
          <xdr:col>4</xdr:col>
          <xdr:colOff>1079500</xdr:colOff>
          <xdr:row>214</xdr:row>
          <xdr:rowOff>88900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214</xdr:row>
          <xdr:rowOff>114300</xdr:rowOff>
        </xdr:from>
        <xdr:to>
          <xdr:col>3</xdr:col>
          <xdr:colOff>330200</xdr:colOff>
          <xdr:row>216</xdr:row>
          <xdr:rowOff>88900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216</xdr:row>
          <xdr:rowOff>114300</xdr:rowOff>
        </xdr:from>
        <xdr:to>
          <xdr:col>3</xdr:col>
          <xdr:colOff>317500</xdr:colOff>
          <xdr:row>218</xdr:row>
          <xdr:rowOff>88900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218</xdr:row>
          <xdr:rowOff>101600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12700</xdr:rowOff>
        </xdr:from>
        <xdr:to>
          <xdr:col>1</xdr:col>
          <xdr:colOff>1282700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226</xdr:row>
          <xdr:rowOff>0</xdr:rowOff>
        </xdr:from>
        <xdr:to>
          <xdr:col>1</xdr:col>
          <xdr:colOff>1295400</xdr:colOff>
          <xdr:row>227</xdr:row>
          <xdr:rowOff>177800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12700</xdr:rowOff>
        </xdr:from>
        <xdr:to>
          <xdr:col>1</xdr:col>
          <xdr:colOff>1282700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12700</xdr:rowOff>
        </xdr:from>
        <xdr:to>
          <xdr:col>1</xdr:col>
          <xdr:colOff>1282700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12700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1536700</xdr:colOff>
          <xdr:row>226</xdr:row>
          <xdr:rowOff>0</xdr:rowOff>
        </xdr:from>
        <xdr:to>
          <xdr:col>1</xdr:col>
          <xdr:colOff>3060700</xdr:colOff>
          <xdr:row>227</xdr:row>
          <xdr:rowOff>177800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12700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12700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223</xdr:row>
          <xdr:rowOff>190500</xdr:rowOff>
        </xdr:from>
        <xdr:to>
          <xdr:col>3</xdr:col>
          <xdr:colOff>63500</xdr:colOff>
          <xdr:row>225</xdr:row>
          <xdr:rowOff>165100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225</xdr:row>
          <xdr:rowOff>177800</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227</xdr:row>
          <xdr:rowOff>190500</xdr:rowOff>
        </xdr:from>
        <xdr:to>
          <xdr:col>3</xdr:col>
          <xdr:colOff>762000</xdr:colOff>
          <xdr:row>229</xdr:row>
          <xdr:rowOff>165100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234</xdr:row>
          <xdr:rowOff>114300</xdr:rowOff>
        </xdr:from>
        <xdr:to>
          <xdr:col>1</xdr:col>
          <xdr:colOff>1270000</xdr:colOff>
          <xdr:row>236</xdr:row>
          <xdr:rowOff>88900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101600</xdr:rowOff>
        </xdr:from>
        <xdr:to>
          <xdr:col>1</xdr:col>
          <xdr:colOff>1282700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238</xdr:row>
          <xdr:rowOff>114300</xdr:rowOff>
        </xdr:from>
        <xdr:to>
          <xdr:col>1</xdr:col>
          <xdr:colOff>1270000</xdr:colOff>
          <xdr:row>240</xdr:row>
          <xdr:rowOff>88900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240</xdr:row>
          <xdr:rowOff>114300</xdr:rowOff>
        </xdr:from>
        <xdr:to>
          <xdr:col>1</xdr:col>
          <xdr:colOff>1270000</xdr:colOff>
          <xdr:row>242</xdr:row>
          <xdr:rowOff>88900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1511300</xdr:colOff>
          <xdr:row>234</xdr:row>
          <xdr:rowOff>114300</xdr:rowOff>
        </xdr:from>
        <xdr:to>
          <xdr:col>1</xdr:col>
          <xdr:colOff>3035300</xdr:colOff>
          <xdr:row>236</xdr:row>
          <xdr:rowOff>88900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101600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1511300</xdr:colOff>
          <xdr:row>238</xdr:row>
          <xdr:rowOff>114300</xdr:rowOff>
        </xdr:from>
        <xdr:to>
          <xdr:col>1</xdr:col>
          <xdr:colOff>3035300</xdr:colOff>
          <xdr:row>240</xdr:row>
          <xdr:rowOff>88900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236</xdr:row>
          <xdr:rowOff>127000</xdr:rowOff>
        </xdr:from>
        <xdr:to>
          <xdr:col>3</xdr:col>
          <xdr:colOff>38100</xdr:colOff>
          <xdr:row>238</xdr:row>
          <xdr:rowOff>101600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238</xdr:row>
          <xdr:rowOff>88900</xdr:rowOff>
        </xdr:from>
        <xdr:to>
          <xdr:col>3</xdr:col>
          <xdr:colOff>749300</xdr:colOff>
          <xdr:row>240</xdr:row>
          <xdr:rowOff>63500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1498600</xdr:colOff>
          <xdr:row>240</xdr:row>
          <xdr:rowOff>101600</xdr:rowOff>
        </xdr:from>
        <xdr:to>
          <xdr:col>1</xdr:col>
          <xdr:colOff>3022600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234</xdr:row>
          <xdr:rowOff>114300</xdr:rowOff>
        </xdr:from>
        <xdr:to>
          <xdr:col>3</xdr:col>
          <xdr:colOff>50800</xdr:colOff>
          <xdr:row>236</xdr:row>
          <xdr:rowOff>88900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mailto:powell@juniata.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more.juniata.edu/admission/aid-calculator/index.php"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topLeftCell="A7" zoomScale="85" zoomScaleNormal="100" zoomScalePageLayoutView="85" workbookViewId="0">
      <selection activeCell="A15" sqref="A15"/>
    </sheetView>
  </sheetViews>
  <sheetFormatPr baseColWidth="10" defaultColWidth="11" defaultRowHeight="16" x14ac:dyDescent="0.2"/>
  <cols>
    <col min="1" max="1" width="114.6640625" customWidth="1"/>
  </cols>
  <sheetData>
    <row r="1" spans="1:1" x14ac:dyDescent="0.2">
      <c r="A1" s="2" t="s">
        <v>448</v>
      </c>
    </row>
    <row r="2" spans="1:1" x14ac:dyDescent="0.2">
      <c r="A2" s="2"/>
    </row>
    <row r="3" spans="1:1" ht="68" x14ac:dyDescent="0.2">
      <c r="A3" s="66" t="s">
        <v>449</v>
      </c>
    </row>
    <row r="4" spans="1:1" ht="7" customHeight="1" x14ac:dyDescent="0.2"/>
    <row r="5" spans="1:1" x14ac:dyDescent="0.2">
      <c r="A5" s="1" t="s">
        <v>450</v>
      </c>
    </row>
    <row r="6" spans="1:1" ht="5" customHeight="1" x14ac:dyDescent="0.2"/>
    <row r="7" spans="1:1" ht="34" x14ac:dyDescent="0.2">
      <c r="A7" s="5" t="s">
        <v>451</v>
      </c>
    </row>
    <row r="8" spans="1:1" ht="6" customHeight="1" x14ac:dyDescent="0.2"/>
    <row r="9" spans="1:1" x14ac:dyDescent="0.2">
      <c r="A9" t="s">
        <v>452</v>
      </c>
    </row>
    <row r="10" spans="1:1" ht="7" customHeight="1" x14ac:dyDescent="0.2"/>
    <row r="11" spans="1:1" ht="34" x14ac:dyDescent="0.2">
      <c r="A11" s="49" t="s">
        <v>1372</v>
      </c>
    </row>
    <row r="12" spans="1:1" ht="6" customHeight="1" x14ac:dyDescent="0.2"/>
    <row r="13" spans="1:1" x14ac:dyDescent="0.2">
      <c r="A13" s="7"/>
    </row>
    <row r="14" spans="1:1" x14ac:dyDescent="0.2">
      <c r="A14" s="1" t="s">
        <v>1371</v>
      </c>
    </row>
    <row r="15" spans="1:1" x14ac:dyDescent="0.2">
      <c r="A15" s="34" t="s">
        <v>1367</v>
      </c>
    </row>
  </sheetData>
  <hyperlinks>
    <hyperlink ref="A15" r:id="rId1" xr:uid="{9B38B8BD-7D7D-F449-90DD-246E44399571}"/>
  </hyperlinks>
  <pageMargins left="0.25" right="0.25" top="0.75" bottom="0.75" header="0.3" footer="0.3"/>
  <pageSetup orientation="landscape" horizontalDpi="1200" verticalDpi="1200"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tabColor theme="9"/>
  </sheetPr>
  <dimension ref="A1:E98"/>
  <sheetViews>
    <sheetView showGridLines="0" topLeftCell="A73" zoomScaleNormal="100" zoomScaleSheetLayoutView="162" zoomScalePageLayoutView="75" workbookViewId="0">
      <selection activeCell="C91" sqref="C91"/>
    </sheetView>
  </sheetViews>
  <sheetFormatPr baseColWidth="10" defaultColWidth="11" defaultRowHeight="16" x14ac:dyDescent="0.2"/>
  <cols>
    <col min="1" max="1" width="11" style="4"/>
    <col min="2" max="2" width="17.1640625" style="4" customWidth="1"/>
    <col min="3" max="3" width="17.5" style="4" customWidth="1"/>
    <col min="4" max="4" width="51" style="4" customWidth="1"/>
    <col min="5" max="16384" width="11" style="4"/>
  </cols>
  <sheetData>
    <row r="1" spans="1:5" ht="19" x14ac:dyDescent="0.25">
      <c r="A1" s="225" t="s">
        <v>453</v>
      </c>
      <c r="B1" s="225"/>
      <c r="C1" s="225"/>
      <c r="D1" s="225"/>
      <c r="E1" s="225"/>
    </row>
    <row r="2" spans="1:5" ht="7" customHeight="1" x14ac:dyDescent="0.2"/>
    <row r="3" spans="1:5" ht="19" x14ac:dyDescent="0.25">
      <c r="A3" s="35" t="s">
        <v>454</v>
      </c>
      <c r="B3" s="33"/>
    </row>
    <row r="4" spans="1:5" ht="7" customHeight="1" x14ac:dyDescent="0.2"/>
    <row r="5" spans="1:5" ht="17" x14ac:dyDescent="0.2">
      <c r="B5" s="222" t="s">
        <v>455</v>
      </c>
      <c r="C5" s="222"/>
      <c r="D5" s="18" t="s">
        <v>1373</v>
      </c>
    </row>
    <row r="6" spans="1:5" ht="17" x14ac:dyDescent="0.2">
      <c r="B6" s="222" t="s">
        <v>456</v>
      </c>
      <c r="C6" s="226"/>
      <c r="D6" s="18" t="s">
        <v>1374</v>
      </c>
    </row>
    <row r="7" spans="1:5" ht="17" x14ac:dyDescent="0.2">
      <c r="B7" s="222" t="s">
        <v>457</v>
      </c>
      <c r="C7" s="222"/>
      <c r="D7" s="18" t="s">
        <v>1375</v>
      </c>
    </row>
    <row r="8" spans="1:5" ht="17" x14ac:dyDescent="0.2">
      <c r="B8" s="222" t="s">
        <v>458</v>
      </c>
      <c r="C8" s="222"/>
      <c r="D8" s="18" t="s">
        <v>1376</v>
      </c>
    </row>
    <row r="9" spans="1:5" ht="17" x14ac:dyDescent="0.2">
      <c r="B9" s="222" t="s">
        <v>459</v>
      </c>
      <c r="C9" s="222"/>
      <c r="D9" s="18" t="s">
        <v>1377</v>
      </c>
    </row>
    <row r="10" spans="1:5" ht="17" x14ac:dyDescent="0.2">
      <c r="B10" s="222" t="s">
        <v>460</v>
      </c>
      <c r="C10" s="222"/>
      <c r="D10" s="18" t="s">
        <v>1378</v>
      </c>
    </row>
    <row r="11" spans="1:5" ht="17" x14ac:dyDescent="0.2">
      <c r="B11" s="222" t="s">
        <v>461</v>
      </c>
      <c r="C11" s="222"/>
      <c r="D11" s="18" t="s">
        <v>129</v>
      </c>
    </row>
    <row r="12" spans="1:5" x14ac:dyDescent="0.2">
      <c r="B12" s="222" t="s">
        <v>462</v>
      </c>
      <c r="C12" s="222"/>
      <c r="D12" s="36">
        <v>16652</v>
      </c>
    </row>
    <row r="13" spans="1:5" ht="17" x14ac:dyDescent="0.2">
      <c r="B13" s="222" t="s">
        <v>463</v>
      </c>
      <c r="C13" s="222"/>
      <c r="D13" s="18" t="s">
        <v>7</v>
      </c>
    </row>
    <row r="14" spans="1:5" ht="17" x14ac:dyDescent="0.2">
      <c r="B14" s="223" t="s">
        <v>464</v>
      </c>
      <c r="C14" s="224"/>
      <c r="D14" s="27" t="s">
        <v>1379</v>
      </c>
    </row>
    <row r="15" spans="1:5" x14ac:dyDescent="0.2">
      <c r="B15" s="223" t="s">
        <v>465</v>
      </c>
      <c r="C15" s="224"/>
      <c r="D15" s="19"/>
    </row>
    <row r="16" spans="1:5" x14ac:dyDescent="0.2">
      <c r="B16" s="223" t="s">
        <v>466</v>
      </c>
      <c r="C16" s="224"/>
      <c r="D16" s="216" t="s">
        <v>1380</v>
      </c>
    </row>
    <row r="17" spans="1:5" x14ac:dyDescent="0.2">
      <c r="B17" s="222"/>
      <c r="C17" s="222"/>
      <c r="D17" s="73"/>
    </row>
    <row r="19" spans="1:5" x14ac:dyDescent="0.2">
      <c r="B19" s="71" t="s">
        <v>467</v>
      </c>
    </row>
    <row r="20" spans="1:5" x14ac:dyDescent="0.2">
      <c r="B20" s="71"/>
      <c r="D20" s="9" t="s">
        <v>5</v>
      </c>
    </row>
    <row r="21" spans="1:5" x14ac:dyDescent="0.2">
      <c r="B21" s="4" t="s">
        <v>468</v>
      </c>
      <c r="D21" s="74"/>
    </row>
    <row r="22" spans="1:5" x14ac:dyDescent="0.2">
      <c r="D22" s="31" t="s">
        <v>1381</v>
      </c>
    </row>
    <row r="24" spans="1:5" ht="19" x14ac:dyDescent="0.25">
      <c r="A24" s="75" t="s">
        <v>469</v>
      </c>
    </row>
    <row r="25" spans="1:5" ht="7" customHeight="1" x14ac:dyDescent="0.2"/>
    <row r="26" spans="1:5" ht="16" customHeight="1" x14ac:dyDescent="0.2">
      <c r="A26" s="221" t="s">
        <v>470</v>
      </c>
      <c r="B26" s="221"/>
      <c r="C26" s="221"/>
      <c r="D26" s="221"/>
      <c r="E26" s="77"/>
    </row>
    <row r="27" spans="1:5" x14ac:dyDescent="0.2">
      <c r="A27" s="221"/>
      <c r="B27" s="221"/>
      <c r="C27" s="221"/>
      <c r="D27" s="221"/>
      <c r="E27" s="77"/>
    </row>
    <row r="28" spans="1:5" ht="32" customHeight="1" x14ac:dyDescent="0.2">
      <c r="A28" s="221"/>
      <c r="B28" s="221"/>
      <c r="C28" s="221"/>
      <c r="D28" s="221"/>
      <c r="E28" s="77"/>
    </row>
    <row r="29" spans="1:5" ht="7" customHeight="1" x14ac:dyDescent="0.2">
      <c r="A29" s="221"/>
      <c r="B29" s="221"/>
      <c r="C29" s="221"/>
      <c r="D29" s="221"/>
      <c r="E29" s="77"/>
    </row>
    <row r="30" spans="1:5" ht="8" customHeight="1" x14ac:dyDescent="0.2">
      <c r="B30" s="77"/>
      <c r="C30" s="77"/>
      <c r="D30" s="77"/>
      <c r="E30" s="77"/>
    </row>
    <row r="31" spans="1:5" ht="100" customHeight="1" x14ac:dyDescent="0.2">
      <c r="B31" s="77"/>
      <c r="C31" s="78" t="s">
        <v>471</v>
      </c>
      <c r="D31" s="6"/>
    </row>
    <row r="32" spans="1:5" ht="19" x14ac:dyDescent="0.25">
      <c r="A32" s="35" t="s">
        <v>472</v>
      </c>
      <c r="B32" s="33"/>
    </row>
    <row r="33" spans="1:4" x14ac:dyDescent="0.2">
      <c r="A33" s="79" t="s">
        <v>473</v>
      </c>
    </row>
    <row r="34" spans="1:4" ht="17" x14ac:dyDescent="0.2">
      <c r="B34" s="4" t="s">
        <v>474</v>
      </c>
      <c r="C34" s="80"/>
      <c r="D34" s="18" t="s">
        <v>1382</v>
      </c>
    </row>
    <row r="35" spans="1:4" ht="17" x14ac:dyDescent="0.2">
      <c r="B35" s="4" t="s">
        <v>475</v>
      </c>
      <c r="C35" s="80"/>
      <c r="D35" s="18" t="s">
        <v>1377</v>
      </c>
    </row>
    <row r="36" spans="1:4" ht="17" x14ac:dyDescent="0.2">
      <c r="B36" s="4" t="s">
        <v>460</v>
      </c>
      <c r="C36" s="80"/>
      <c r="D36" s="18" t="s">
        <v>1378</v>
      </c>
    </row>
    <row r="37" spans="1:4" ht="17" x14ac:dyDescent="0.2">
      <c r="B37" s="4" t="s">
        <v>461</v>
      </c>
      <c r="C37" s="80"/>
      <c r="D37" s="18" t="s">
        <v>129</v>
      </c>
    </row>
    <row r="38" spans="1:4" x14ac:dyDescent="0.2">
      <c r="B38" s="4" t="s">
        <v>462</v>
      </c>
      <c r="C38" s="80"/>
      <c r="D38" s="36">
        <v>16652</v>
      </c>
    </row>
    <row r="39" spans="1:4" ht="17" x14ac:dyDescent="0.2">
      <c r="B39" s="4" t="s">
        <v>463</v>
      </c>
      <c r="C39" s="80"/>
      <c r="D39" s="18" t="s">
        <v>7</v>
      </c>
    </row>
    <row r="40" spans="1:4" x14ac:dyDescent="0.2">
      <c r="B40" s="4" t="s">
        <v>476</v>
      </c>
      <c r="C40" s="80"/>
      <c r="D40" s="27">
        <v>8146413000</v>
      </c>
    </row>
    <row r="41" spans="1:4" ht="17" x14ac:dyDescent="0.2">
      <c r="B41" s="4" t="s">
        <v>477</v>
      </c>
      <c r="C41" s="80"/>
      <c r="D41" s="29" t="s">
        <v>1383</v>
      </c>
    </row>
    <row r="42" spans="1:4" x14ac:dyDescent="0.2">
      <c r="B42" s="4" t="s">
        <v>478</v>
      </c>
      <c r="C42" s="80"/>
      <c r="D42" s="29"/>
    </row>
    <row r="43" spans="1:4" x14ac:dyDescent="0.2">
      <c r="D43" s="81"/>
    </row>
    <row r="44" spans="1:4" x14ac:dyDescent="0.2">
      <c r="A44" s="79" t="s">
        <v>479</v>
      </c>
      <c r="D44" s="81"/>
    </row>
    <row r="45" spans="1:4" x14ac:dyDescent="0.2">
      <c r="B45" s="4" t="s">
        <v>480</v>
      </c>
      <c r="D45" s="8"/>
    </row>
    <row r="46" spans="1:4" x14ac:dyDescent="0.2">
      <c r="B46" s="4" t="s">
        <v>460</v>
      </c>
      <c r="D46" s="8" t="s">
        <v>1378</v>
      </c>
    </row>
    <row r="47" spans="1:4" x14ac:dyDescent="0.2">
      <c r="B47" s="4" t="s">
        <v>461</v>
      </c>
      <c r="D47" s="8" t="s">
        <v>1388</v>
      </c>
    </row>
    <row r="48" spans="1:4" x14ac:dyDescent="0.2">
      <c r="B48" s="4" t="s">
        <v>462</v>
      </c>
      <c r="D48" s="37">
        <v>16652</v>
      </c>
    </row>
    <row r="49" spans="1:4" ht="17" x14ac:dyDescent="0.2">
      <c r="B49" s="4" t="s">
        <v>463</v>
      </c>
      <c r="D49" s="18" t="s">
        <v>7</v>
      </c>
    </row>
    <row r="50" spans="1:4" x14ac:dyDescent="0.2">
      <c r="B50" s="4" t="s">
        <v>481</v>
      </c>
      <c r="D50" s="30" t="s">
        <v>1384</v>
      </c>
    </row>
    <row r="51" spans="1:4" x14ac:dyDescent="0.2">
      <c r="B51" s="4" t="s">
        <v>482</v>
      </c>
      <c r="D51" s="30" t="s">
        <v>1385</v>
      </c>
    </row>
    <row r="52" spans="1:4" x14ac:dyDescent="0.2">
      <c r="B52" s="4" t="s">
        <v>483</v>
      </c>
      <c r="D52" s="24" t="s">
        <v>1387</v>
      </c>
    </row>
    <row r="53" spans="1:4" x14ac:dyDescent="0.2">
      <c r="B53" s="4" t="s">
        <v>484</v>
      </c>
      <c r="D53" s="28" t="s">
        <v>1386</v>
      </c>
    </row>
    <row r="55" spans="1:4" x14ac:dyDescent="0.2">
      <c r="B55" s="71" t="s">
        <v>485</v>
      </c>
    </row>
    <row r="56" spans="1:4" x14ac:dyDescent="0.2">
      <c r="B56" s="71"/>
      <c r="D56" s="31" t="s">
        <v>1387</v>
      </c>
    </row>
    <row r="57" spans="1:4" x14ac:dyDescent="0.2">
      <c r="B57" s="71"/>
      <c r="D57" s="82"/>
    </row>
    <row r="58" spans="1:4" x14ac:dyDescent="0.2">
      <c r="B58" s="71"/>
      <c r="D58" s="82"/>
    </row>
    <row r="59" spans="1:4" x14ac:dyDescent="0.2">
      <c r="B59" s="71"/>
      <c r="D59" s="83"/>
    </row>
    <row r="60" spans="1:4" x14ac:dyDescent="0.2">
      <c r="B60" s="4" t="s">
        <v>486</v>
      </c>
    </row>
    <row r="61" spans="1:4" ht="50" customHeight="1" x14ac:dyDescent="0.2">
      <c r="D61" s="21" t="s">
        <v>1389</v>
      </c>
    </row>
    <row r="63" spans="1:4" ht="19" x14ac:dyDescent="0.25">
      <c r="A63" s="35" t="s">
        <v>487</v>
      </c>
    </row>
    <row r="64" spans="1:4" ht="19" x14ac:dyDescent="0.25">
      <c r="D64" s="63" t="s">
        <v>24</v>
      </c>
    </row>
    <row r="66" spans="1:4" ht="19" x14ac:dyDescent="0.25">
      <c r="A66" s="35" t="s">
        <v>488</v>
      </c>
    </row>
    <row r="67" spans="1:4" ht="19" x14ac:dyDescent="0.25">
      <c r="D67" s="20" t="s">
        <v>1352</v>
      </c>
    </row>
    <row r="69" spans="1:4" ht="19" x14ac:dyDescent="0.25">
      <c r="A69" s="35" t="s">
        <v>489</v>
      </c>
    </row>
    <row r="70" spans="1:4" ht="19" x14ac:dyDescent="0.25">
      <c r="D70" s="20" t="s">
        <v>9</v>
      </c>
    </row>
    <row r="72" spans="1:4" ht="16" customHeight="1" x14ac:dyDescent="0.2">
      <c r="A72" s="79" t="s">
        <v>490</v>
      </c>
      <c r="D72" s="77"/>
    </row>
    <row r="73" spans="1:4" ht="227" customHeight="1" x14ac:dyDescent="0.2">
      <c r="D73" s="6"/>
    </row>
    <row r="74" spans="1:4" ht="39" customHeight="1" x14ac:dyDescent="0.2">
      <c r="D74" s="84"/>
    </row>
    <row r="75" spans="1:4" ht="19" x14ac:dyDescent="0.25">
      <c r="A75" s="35" t="s">
        <v>491</v>
      </c>
    </row>
    <row r="76" spans="1:4" ht="19" x14ac:dyDescent="0.25">
      <c r="A76" s="35"/>
    </row>
    <row r="77" spans="1:4" ht="19" x14ac:dyDescent="0.25">
      <c r="A77" s="35"/>
      <c r="C77" s="85"/>
      <c r="D77" s="85"/>
    </row>
    <row r="78" spans="1:4" ht="19" x14ac:dyDescent="0.25">
      <c r="A78" s="35"/>
      <c r="B78" s="4" t="s">
        <v>492</v>
      </c>
      <c r="C78" s="85"/>
      <c r="D78" s="85" t="s">
        <v>493</v>
      </c>
    </row>
    <row r="79" spans="1:4" ht="19" x14ac:dyDescent="0.25">
      <c r="A79" s="35"/>
      <c r="C79" s="85"/>
      <c r="D79" s="85"/>
    </row>
    <row r="80" spans="1:4" ht="19" x14ac:dyDescent="0.25">
      <c r="A80" s="35"/>
      <c r="B80" s="4" t="s">
        <v>494</v>
      </c>
      <c r="C80" s="85"/>
      <c r="D80" s="85" t="s">
        <v>495</v>
      </c>
    </row>
    <row r="81" spans="1:4" ht="19" x14ac:dyDescent="0.25">
      <c r="A81" s="35"/>
      <c r="C81" s="85"/>
      <c r="D81" s="85"/>
    </row>
    <row r="82" spans="1:4" ht="19" x14ac:dyDescent="0.25">
      <c r="A82" s="35"/>
      <c r="B82" s="4" t="s">
        <v>496</v>
      </c>
      <c r="C82" s="85"/>
      <c r="D82" s="85" t="s">
        <v>497</v>
      </c>
    </row>
    <row r="83" spans="1:4" ht="19" x14ac:dyDescent="0.25">
      <c r="A83" s="35"/>
      <c r="C83" s="85"/>
      <c r="D83" s="85"/>
    </row>
    <row r="84" spans="1:4" ht="19" x14ac:dyDescent="0.25">
      <c r="A84" s="35"/>
      <c r="B84" s="4" t="s">
        <v>498</v>
      </c>
      <c r="C84" s="85"/>
      <c r="D84" s="85" t="s">
        <v>499</v>
      </c>
    </row>
    <row r="85" spans="1:4" ht="19" x14ac:dyDescent="0.25">
      <c r="A85" s="35"/>
      <c r="C85" s="85"/>
      <c r="D85" s="85"/>
    </row>
    <row r="86" spans="1:4" ht="19" x14ac:dyDescent="0.25">
      <c r="A86" s="35"/>
      <c r="B86" s="4" t="s">
        <v>500</v>
      </c>
      <c r="C86" s="85"/>
      <c r="D86" s="85" t="s">
        <v>501</v>
      </c>
    </row>
    <row r="87" spans="1:4" ht="19" x14ac:dyDescent="0.25">
      <c r="A87" s="35"/>
      <c r="C87" s="85"/>
      <c r="D87" s="85"/>
    </row>
    <row r="88" spans="1:4" ht="19" x14ac:dyDescent="0.25">
      <c r="A88" s="35"/>
      <c r="B88" s="4" t="s">
        <v>502</v>
      </c>
      <c r="C88" s="85"/>
      <c r="D88" s="85"/>
    </row>
    <row r="89" spans="1:4" ht="19" x14ac:dyDescent="0.25">
      <c r="A89" s="35"/>
    </row>
    <row r="90" spans="1:4" ht="19" x14ac:dyDescent="0.25">
      <c r="A90" s="35"/>
      <c r="B90" s="4" t="s">
        <v>503</v>
      </c>
      <c r="C90" s="85"/>
      <c r="D90" s="85"/>
    </row>
    <row r="91" spans="1:4" ht="19" x14ac:dyDescent="0.25">
      <c r="A91" s="35"/>
    </row>
    <row r="92" spans="1:4" ht="19" x14ac:dyDescent="0.25">
      <c r="A92" s="35"/>
      <c r="C92" s="85"/>
      <c r="D92" s="85"/>
    </row>
    <row r="93" spans="1:4" ht="19" x14ac:dyDescent="0.25">
      <c r="A93" s="35"/>
    </row>
    <row r="94" spans="1:4" ht="19" x14ac:dyDescent="0.25">
      <c r="A94" s="35" t="s">
        <v>504</v>
      </c>
    </row>
    <row r="95" spans="1:4" x14ac:dyDescent="0.2">
      <c r="A95" s="4" t="s">
        <v>505</v>
      </c>
    </row>
    <row r="96" spans="1:4" ht="18" customHeight="1" x14ac:dyDescent="0.2">
      <c r="D96" s="24" t="s">
        <v>1390</v>
      </c>
    </row>
    <row r="97" spans="1:5" ht="18" customHeight="1" x14ac:dyDescent="0.2">
      <c r="D97" s="69"/>
    </row>
    <row r="98" spans="1:5" ht="19" x14ac:dyDescent="0.25">
      <c r="A98" s="220" t="s">
        <v>506</v>
      </c>
      <c r="B98" s="220"/>
      <c r="C98" s="220"/>
      <c r="D98" s="220"/>
      <c r="E98" s="220"/>
    </row>
  </sheetData>
  <sheetProtection formatColumns="0" formatRows="0" selectLockedCells="1"/>
  <mergeCells count="16">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D05D4A5D-241C-4374-9142-F9FE7341DD0D}"/>
  </hyperlinks>
  <pageMargins left="0.7" right="0.7" top="0.75" bottom="0.75" header="0.3" footer="0.3"/>
  <pageSetup orientation="landscape" horizontalDpi="1200" verticalDpi="1200" r:id="rId2"/>
  <headerFooter>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5641" r:id="rId5" name="Check Box 41">
              <controlPr locked="0" defaultSize="0" autoFill="0" autoLine="0" autoPict="0">
                <anchor moveWithCells="1">
                  <from>
                    <xdr:col>0</xdr:col>
                    <xdr:colOff>571500</xdr:colOff>
                    <xdr:row>76</xdr:row>
                    <xdr:rowOff>177800</xdr:rowOff>
                  </from>
                  <to>
                    <xdr:col>1</xdr:col>
                    <xdr:colOff>1257300</xdr:colOff>
                    <xdr:row>78</xdr:row>
                    <xdr:rowOff>76200</xdr:rowOff>
                  </to>
                </anchor>
              </controlPr>
            </control>
          </mc:Choice>
        </mc:AlternateContent>
        <mc:AlternateContent xmlns:mc="http://schemas.openxmlformats.org/markup-compatibility/2006">
          <mc:Choice Requires="x14">
            <control shapeId="25642" r:id="rId6" name="Check Box 42">
              <controlPr locked="0" defaultSize="0" autoFill="0" autoLine="0" autoPict="0">
                <anchor moveWithCells="1">
                  <from>
                    <xdr:col>0</xdr:col>
                    <xdr:colOff>558800</xdr:colOff>
                    <xdr:row>78</xdr:row>
                    <xdr:rowOff>177800</xdr:rowOff>
                  </from>
                  <to>
                    <xdr:col>1</xdr:col>
                    <xdr:colOff>1244600</xdr:colOff>
                    <xdr:row>80</xdr:row>
                    <xdr:rowOff>76200</xdr:rowOff>
                  </to>
                </anchor>
              </controlPr>
            </control>
          </mc:Choice>
        </mc:AlternateContent>
        <mc:AlternateContent xmlns:mc="http://schemas.openxmlformats.org/markup-compatibility/2006">
          <mc:Choice Requires="x14">
            <control shapeId="25643" r:id="rId7" name="Check Box 43">
              <controlPr locked="0" defaultSize="0" autoFill="0" autoLine="0" autoPict="0">
                <anchor moveWithCells="1">
                  <from>
                    <xdr:col>0</xdr:col>
                    <xdr:colOff>558800</xdr:colOff>
                    <xdr:row>80</xdr:row>
                    <xdr:rowOff>177800</xdr:rowOff>
                  </from>
                  <to>
                    <xdr:col>1</xdr:col>
                    <xdr:colOff>1257300</xdr:colOff>
                    <xdr:row>82</xdr:row>
                    <xdr:rowOff>76200</xdr:rowOff>
                  </to>
                </anchor>
              </controlPr>
            </control>
          </mc:Choice>
        </mc:AlternateContent>
        <mc:AlternateContent xmlns:mc="http://schemas.openxmlformats.org/markup-compatibility/2006">
          <mc:Choice Requires="x14">
            <control shapeId="25644" r:id="rId8" name="Check Box 44">
              <controlPr locked="0" defaultSize="0" autoFill="0" autoLine="0" autoPict="0">
                <anchor moveWithCells="1">
                  <from>
                    <xdr:col>0</xdr:col>
                    <xdr:colOff>558800</xdr:colOff>
                    <xdr:row>82</xdr:row>
                    <xdr:rowOff>177800</xdr:rowOff>
                  </from>
                  <to>
                    <xdr:col>1</xdr:col>
                    <xdr:colOff>1257300</xdr:colOff>
                    <xdr:row>84</xdr:row>
                    <xdr:rowOff>76200</xdr:rowOff>
                  </to>
                </anchor>
              </controlPr>
            </control>
          </mc:Choice>
        </mc:AlternateContent>
        <mc:AlternateContent xmlns:mc="http://schemas.openxmlformats.org/markup-compatibility/2006">
          <mc:Choice Requires="x14">
            <control shapeId="25645" r:id="rId9" name="Check Box 45">
              <controlPr locked="0" defaultSize="0" autoFill="0" autoLine="0" autoPict="0">
                <anchor moveWithCells="1">
                  <from>
                    <xdr:col>0</xdr:col>
                    <xdr:colOff>558800</xdr:colOff>
                    <xdr:row>84</xdr:row>
                    <xdr:rowOff>190500</xdr:rowOff>
                  </from>
                  <to>
                    <xdr:col>1</xdr:col>
                    <xdr:colOff>1257300</xdr:colOff>
                    <xdr:row>86</xdr:row>
                    <xdr:rowOff>88900</xdr:rowOff>
                  </to>
                </anchor>
              </controlPr>
            </control>
          </mc:Choice>
        </mc:AlternateContent>
        <mc:AlternateContent xmlns:mc="http://schemas.openxmlformats.org/markup-compatibility/2006">
          <mc:Choice Requires="x14">
            <control shapeId="25646" r:id="rId10" name="Check Box 46">
              <controlPr locked="0" defaultSize="0" autoFill="0" autoLine="0" autoPict="0">
                <anchor moveWithCells="1">
                  <from>
                    <xdr:col>0</xdr:col>
                    <xdr:colOff>558800</xdr:colOff>
                    <xdr:row>86</xdr:row>
                    <xdr:rowOff>177800</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1" name="Check Box 47">
              <controlPr locked="0" defaultSize="0" autoFill="0" autoLine="0" autoPict="0">
                <anchor moveWithCells="1">
                  <from>
                    <xdr:col>0</xdr:col>
                    <xdr:colOff>558800</xdr:colOff>
                    <xdr:row>88</xdr:row>
                    <xdr:rowOff>165100</xdr:rowOff>
                  </from>
                  <to>
                    <xdr:col>1</xdr:col>
                    <xdr:colOff>1257300</xdr:colOff>
                    <xdr:row>90</xdr:row>
                    <xdr:rowOff>63500</xdr:rowOff>
                  </to>
                </anchor>
              </controlPr>
            </control>
          </mc:Choice>
        </mc:AlternateContent>
        <mc:AlternateContent xmlns:mc="http://schemas.openxmlformats.org/markup-compatibility/2006">
          <mc:Choice Requires="x14">
            <control shapeId="25648" r:id="rId12" name="Check Box 48">
              <controlPr locked="0" defaultSize="0" autoFill="0" autoLine="0" autoPict="0">
                <anchor moveWithCells="1">
                  <from>
                    <xdr:col>2</xdr:col>
                    <xdr:colOff>1079500</xdr:colOff>
                    <xdr:row>76</xdr:row>
                    <xdr:rowOff>177800</xdr:rowOff>
                  </from>
                  <to>
                    <xdr:col>3</xdr:col>
                    <xdr:colOff>1257300</xdr:colOff>
                    <xdr:row>78</xdr:row>
                    <xdr:rowOff>63500</xdr:rowOff>
                  </to>
                </anchor>
              </controlPr>
            </control>
          </mc:Choice>
        </mc:AlternateContent>
        <mc:AlternateContent xmlns:mc="http://schemas.openxmlformats.org/markup-compatibility/2006">
          <mc:Choice Requires="x14">
            <control shapeId="25649" r:id="rId13" name="Check Box 49">
              <controlPr locked="0" defaultSize="0" autoFill="0" autoLine="0" autoPict="0">
                <anchor moveWithCells="1">
                  <from>
                    <xdr:col>2</xdr:col>
                    <xdr:colOff>1079500</xdr:colOff>
                    <xdr:row>78</xdr:row>
                    <xdr:rowOff>165100</xdr:rowOff>
                  </from>
                  <to>
                    <xdr:col>3</xdr:col>
                    <xdr:colOff>1270000</xdr:colOff>
                    <xdr:row>80</xdr:row>
                    <xdr:rowOff>63500</xdr:rowOff>
                  </to>
                </anchor>
              </controlPr>
            </control>
          </mc:Choice>
        </mc:AlternateContent>
        <mc:AlternateContent xmlns:mc="http://schemas.openxmlformats.org/markup-compatibility/2006">
          <mc:Choice Requires="x14">
            <control shapeId="25650" r:id="rId14" name="Check Box 50">
              <controlPr locked="0" defaultSize="0" autoFill="0" autoLine="0" autoPict="0">
                <anchor moveWithCells="1">
                  <from>
                    <xdr:col>2</xdr:col>
                    <xdr:colOff>1079500</xdr:colOff>
                    <xdr:row>80</xdr:row>
                    <xdr:rowOff>165100</xdr:rowOff>
                  </from>
                  <to>
                    <xdr:col>3</xdr:col>
                    <xdr:colOff>2921000</xdr:colOff>
                    <xdr:row>82</xdr:row>
                    <xdr:rowOff>63500</xdr:rowOff>
                  </to>
                </anchor>
              </controlPr>
            </control>
          </mc:Choice>
        </mc:AlternateContent>
        <mc:AlternateContent xmlns:mc="http://schemas.openxmlformats.org/markup-compatibility/2006">
          <mc:Choice Requires="x14">
            <control shapeId="25651" r:id="rId15" name="Check Box 51">
              <controlPr locked="0" defaultSize="0" autoFill="0" autoLine="0" autoPict="0">
                <anchor moveWithCells="1">
                  <from>
                    <xdr:col>2</xdr:col>
                    <xdr:colOff>1079500</xdr:colOff>
                    <xdr:row>82</xdr:row>
                    <xdr:rowOff>165100</xdr:rowOff>
                  </from>
                  <to>
                    <xdr:col>3</xdr:col>
                    <xdr:colOff>2959100</xdr:colOff>
                    <xdr:row>84</xdr:row>
                    <xdr:rowOff>63500</xdr:rowOff>
                  </to>
                </anchor>
              </controlPr>
            </control>
          </mc:Choice>
        </mc:AlternateContent>
        <mc:AlternateContent xmlns:mc="http://schemas.openxmlformats.org/markup-compatibility/2006">
          <mc:Choice Requires="x14">
            <control shapeId="25652" r:id="rId16" name="Check Box 52">
              <controlPr locked="0" defaultSize="0" autoFill="0" autoLine="0" autoPict="0">
                <anchor moveWithCells="1">
                  <from>
                    <xdr:col>2</xdr:col>
                    <xdr:colOff>1066800</xdr:colOff>
                    <xdr:row>84</xdr:row>
                    <xdr:rowOff>152400</xdr:rowOff>
                  </from>
                  <to>
                    <xdr:col>3</xdr:col>
                    <xdr:colOff>3111500</xdr:colOff>
                    <xdr:row>86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tabSelected="1" showRuler="0" view="pageLayout" topLeftCell="A4" zoomScale="89" zoomScaleNormal="100" zoomScalePageLayoutView="89" workbookViewId="0">
      <selection activeCell="F15" sqref="F15"/>
    </sheetView>
  </sheetViews>
  <sheetFormatPr baseColWidth="10" defaultColWidth="11" defaultRowHeight="16" x14ac:dyDescent="0.2"/>
  <cols>
    <col min="1" max="1" width="35.5" style="4" customWidth="1"/>
    <col min="2" max="2" width="11.5" style="4" customWidth="1"/>
    <col min="3" max="3" width="11.33203125" style="4" customWidth="1"/>
    <col min="4" max="4" width="11" style="4" customWidth="1"/>
    <col min="5" max="5" width="11.83203125" style="4" customWidth="1"/>
    <col min="6" max="6" width="11.33203125" style="4" customWidth="1"/>
    <col min="7" max="7" width="10.1640625" style="4" customWidth="1"/>
    <col min="8" max="16384" width="11" style="4"/>
  </cols>
  <sheetData>
    <row r="1" spans="1:7" ht="19" x14ac:dyDescent="0.25">
      <c r="A1" s="246" t="s">
        <v>507</v>
      </c>
      <c r="B1" s="246"/>
      <c r="C1" s="246"/>
      <c r="D1" s="246"/>
      <c r="E1" s="246"/>
      <c r="F1" s="246"/>
      <c r="G1" s="246"/>
    </row>
    <row r="2" spans="1:7" ht="6" customHeight="1" x14ac:dyDescent="0.2"/>
    <row r="3" spans="1:7" ht="19" x14ac:dyDescent="0.25">
      <c r="A3" s="75" t="s">
        <v>508</v>
      </c>
    </row>
    <row r="4" spans="1:7" s="71" customFormat="1" ht="109" customHeight="1" x14ac:dyDescent="0.2">
      <c r="A4" s="255" t="s">
        <v>509</v>
      </c>
      <c r="B4" s="255"/>
      <c r="C4" s="255"/>
      <c r="D4" s="255"/>
      <c r="E4" s="255"/>
      <c r="F4" s="255"/>
      <c r="G4" s="255"/>
    </row>
    <row r="5" spans="1:7" s="71" customFormat="1" x14ac:dyDescent="0.2">
      <c r="A5" s="247" t="s">
        <v>510</v>
      </c>
      <c r="B5" s="247"/>
      <c r="C5" s="247"/>
      <c r="D5" s="247"/>
      <c r="E5" s="247"/>
      <c r="F5" s="247"/>
      <c r="G5" s="247"/>
    </row>
    <row r="6" spans="1:7" x14ac:dyDescent="0.2">
      <c r="A6" s="86"/>
    </row>
    <row r="7" spans="1:7" x14ac:dyDescent="0.2">
      <c r="A7" s="3"/>
      <c r="B7" s="252" t="s">
        <v>511</v>
      </c>
      <c r="C7" s="253"/>
      <c r="D7" s="252" t="s">
        <v>512</v>
      </c>
      <c r="E7" s="253"/>
      <c r="F7" s="252" t="s">
        <v>513</v>
      </c>
      <c r="G7" s="253"/>
    </row>
    <row r="8" spans="1:7" s="84" customFormat="1" ht="34" x14ac:dyDescent="0.2">
      <c r="A8" s="43"/>
      <c r="B8" s="87" t="s">
        <v>514</v>
      </c>
      <c r="C8" s="87" t="s">
        <v>515</v>
      </c>
      <c r="D8" s="87" t="s">
        <v>514</v>
      </c>
      <c r="E8" s="87" t="s">
        <v>515</v>
      </c>
      <c r="F8" s="87" t="s">
        <v>514</v>
      </c>
      <c r="G8" s="87" t="s">
        <v>515</v>
      </c>
    </row>
    <row r="9" spans="1:7" x14ac:dyDescent="0.2">
      <c r="A9" s="88"/>
      <c r="B9" s="250" t="s">
        <v>516</v>
      </c>
      <c r="C9" s="250"/>
      <c r="D9" s="250"/>
      <c r="E9" s="250"/>
      <c r="F9" s="250"/>
      <c r="G9" s="251"/>
    </row>
    <row r="10" spans="1:7" ht="46" customHeight="1" x14ac:dyDescent="0.2">
      <c r="A10" s="89" t="s">
        <v>517</v>
      </c>
      <c r="B10" s="41">
        <v>187</v>
      </c>
      <c r="C10" s="41">
        <v>0</v>
      </c>
      <c r="D10" s="41">
        <v>203</v>
      </c>
      <c r="E10" s="41">
        <v>0</v>
      </c>
      <c r="F10" s="41">
        <v>0</v>
      </c>
      <c r="G10" s="41">
        <v>0</v>
      </c>
    </row>
    <row r="11" spans="1:7" ht="46" customHeight="1" x14ac:dyDescent="0.2">
      <c r="A11" s="89" t="s">
        <v>518</v>
      </c>
      <c r="B11" s="41">
        <v>15</v>
      </c>
      <c r="C11" s="41">
        <v>0</v>
      </c>
      <c r="D11" s="41">
        <v>16</v>
      </c>
      <c r="E11" s="41">
        <v>0</v>
      </c>
      <c r="F11" s="41">
        <v>0</v>
      </c>
      <c r="G11" s="41">
        <v>0</v>
      </c>
    </row>
    <row r="12" spans="1:7" ht="46" customHeight="1" x14ac:dyDescent="0.2">
      <c r="A12" s="89" t="s">
        <v>519</v>
      </c>
      <c r="B12" s="41">
        <v>362</v>
      </c>
      <c r="C12" s="41">
        <v>1</v>
      </c>
      <c r="D12" s="41">
        <v>391</v>
      </c>
      <c r="E12" s="41">
        <v>0</v>
      </c>
      <c r="F12" s="41">
        <v>0</v>
      </c>
      <c r="G12" s="41">
        <v>0</v>
      </c>
    </row>
    <row r="13" spans="1:7" ht="46" customHeight="1" x14ac:dyDescent="0.2">
      <c r="A13" s="90" t="s">
        <v>520</v>
      </c>
      <c r="B13" s="70">
        <f>SUM(B10:B12)</f>
        <v>564</v>
      </c>
      <c r="C13" s="70">
        <f t="shared" ref="C13:G13" si="0">SUM(C10:C12)</f>
        <v>1</v>
      </c>
      <c r="D13" s="70">
        <f>SUM(D10:D12)</f>
        <v>610</v>
      </c>
      <c r="E13" s="70">
        <f>SUM(E10:E12)</f>
        <v>0</v>
      </c>
      <c r="F13" s="70">
        <f t="shared" si="0"/>
        <v>0</v>
      </c>
      <c r="G13" s="70">
        <f t="shared" si="0"/>
        <v>0</v>
      </c>
    </row>
    <row r="14" spans="1:7" ht="46" customHeight="1" x14ac:dyDescent="0.2">
      <c r="A14" s="89" t="s">
        <v>521</v>
      </c>
      <c r="B14" s="41">
        <v>6</v>
      </c>
      <c r="C14" s="41">
        <v>5</v>
      </c>
      <c r="D14" s="41">
        <v>19</v>
      </c>
      <c r="E14" s="41">
        <v>8</v>
      </c>
      <c r="F14" s="41">
        <v>0</v>
      </c>
      <c r="G14" s="41">
        <v>0</v>
      </c>
    </row>
    <row r="15" spans="1:7" ht="39" customHeight="1" x14ac:dyDescent="0.2">
      <c r="A15" s="90" t="s">
        <v>522</v>
      </c>
      <c r="B15" s="70">
        <f t="shared" ref="B15:G15" si="1">SUM(B13+B14)</f>
        <v>570</v>
      </c>
      <c r="C15" s="217">
        <f t="shared" si="1"/>
        <v>6</v>
      </c>
      <c r="D15" s="70">
        <f>SUM(D13+D14)</f>
        <v>629</v>
      </c>
      <c r="E15" s="70">
        <f t="shared" si="1"/>
        <v>8</v>
      </c>
      <c r="F15" s="70">
        <f t="shared" si="1"/>
        <v>0</v>
      </c>
      <c r="G15" s="70">
        <f t="shared" si="1"/>
        <v>0</v>
      </c>
    </row>
    <row r="16" spans="1:7" ht="34" customHeight="1" x14ac:dyDescent="0.2">
      <c r="A16" s="254" t="s">
        <v>523</v>
      </c>
      <c r="B16" s="254"/>
      <c r="C16" s="254"/>
      <c r="D16" s="254"/>
      <c r="E16" s="91">
        <f>SUM(C13+E13+G13)</f>
        <v>1</v>
      </c>
      <c r="F16" s="92"/>
      <c r="G16" s="92"/>
    </row>
    <row r="17" spans="1:7" ht="34" customHeight="1" x14ac:dyDescent="0.2">
      <c r="A17" s="254" t="s">
        <v>524</v>
      </c>
      <c r="B17" s="254"/>
      <c r="C17" s="254"/>
      <c r="D17" s="254"/>
      <c r="E17" s="91">
        <f>SUM(B13+D13+F13)</f>
        <v>1174</v>
      </c>
      <c r="F17" s="92"/>
      <c r="G17" s="92"/>
    </row>
    <row r="18" spans="1:7" ht="34" customHeight="1" x14ac:dyDescent="0.2">
      <c r="A18" s="254" t="s">
        <v>525</v>
      </c>
      <c r="B18" s="254"/>
      <c r="C18" s="254"/>
      <c r="D18" s="254"/>
      <c r="E18" s="91">
        <f>SUM(B13:G13)</f>
        <v>1175</v>
      </c>
      <c r="F18" s="92"/>
      <c r="G18" s="92"/>
    </row>
    <row r="19" spans="1:7" ht="34" customHeight="1" x14ac:dyDescent="0.2">
      <c r="A19" s="254" t="s">
        <v>526</v>
      </c>
      <c r="B19" s="254"/>
      <c r="C19" s="254"/>
      <c r="D19" s="254"/>
      <c r="E19" s="217">
        <f>(SUM(B15:G15))</f>
        <v>1213</v>
      </c>
      <c r="F19" s="92"/>
      <c r="G19" s="92"/>
    </row>
    <row r="20" spans="1:7" ht="20" customHeight="1" x14ac:dyDescent="0.2">
      <c r="A20" s="93"/>
      <c r="B20" s="92"/>
      <c r="C20" s="92"/>
      <c r="D20" s="92"/>
      <c r="E20" s="92"/>
      <c r="F20" s="92"/>
      <c r="G20" s="92"/>
    </row>
    <row r="21" spans="1:7" x14ac:dyDescent="0.2">
      <c r="A21" s="3"/>
      <c r="B21" s="252" t="s">
        <v>511</v>
      </c>
      <c r="C21" s="253"/>
      <c r="D21" s="252" t="s">
        <v>512</v>
      </c>
      <c r="E21" s="253"/>
      <c r="F21" s="252" t="s">
        <v>513</v>
      </c>
      <c r="G21" s="253"/>
    </row>
    <row r="22" spans="1:7" ht="49" customHeight="1" x14ac:dyDescent="0.2">
      <c r="A22" s="43"/>
      <c r="B22" s="87" t="s">
        <v>514</v>
      </c>
      <c r="C22" s="87" t="s">
        <v>515</v>
      </c>
      <c r="D22" s="87" t="s">
        <v>514</v>
      </c>
      <c r="E22" s="87" t="s">
        <v>515</v>
      </c>
      <c r="F22" s="87" t="s">
        <v>514</v>
      </c>
      <c r="G22" s="87" t="s">
        <v>515</v>
      </c>
    </row>
    <row r="23" spans="1:7" ht="16" customHeight="1" x14ac:dyDescent="0.2">
      <c r="A23" s="94"/>
      <c r="B23" s="248" t="s">
        <v>527</v>
      </c>
      <c r="C23" s="248"/>
      <c r="D23" s="248"/>
      <c r="E23" s="248"/>
      <c r="F23" s="248"/>
      <c r="G23" s="249"/>
    </row>
    <row r="24" spans="1:7" ht="33" customHeight="1" x14ac:dyDescent="0.2">
      <c r="A24" s="89" t="s">
        <v>528</v>
      </c>
      <c r="B24" s="41">
        <v>13</v>
      </c>
      <c r="C24" s="41">
        <v>4</v>
      </c>
      <c r="D24" s="41">
        <v>5</v>
      </c>
      <c r="E24" s="41">
        <v>4</v>
      </c>
      <c r="F24" s="41">
        <v>0</v>
      </c>
      <c r="G24" s="41">
        <v>0</v>
      </c>
    </row>
    <row r="25" spans="1:7" ht="33" customHeight="1" x14ac:dyDescent="0.2">
      <c r="A25" s="89" t="s">
        <v>529</v>
      </c>
      <c r="B25" s="41">
        <v>12</v>
      </c>
      <c r="C25" s="41">
        <v>17</v>
      </c>
      <c r="D25" s="41">
        <v>8</v>
      </c>
      <c r="E25" s="41">
        <v>14</v>
      </c>
      <c r="F25" s="41">
        <v>0</v>
      </c>
      <c r="G25" s="41">
        <v>0</v>
      </c>
    </row>
    <row r="26" spans="1:7" ht="33" customHeight="1" x14ac:dyDescent="0.2">
      <c r="A26" s="89" t="s">
        <v>530</v>
      </c>
      <c r="B26" s="41">
        <v>0</v>
      </c>
      <c r="C26" s="41">
        <v>1</v>
      </c>
      <c r="D26" s="41">
        <v>0</v>
      </c>
      <c r="E26" s="41">
        <v>2</v>
      </c>
      <c r="F26" s="41">
        <v>0</v>
      </c>
      <c r="G26" s="41">
        <v>0</v>
      </c>
    </row>
    <row r="27" spans="1:7" ht="33" customHeight="1" x14ac:dyDescent="0.2">
      <c r="A27" s="90" t="s">
        <v>531</v>
      </c>
      <c r="B27" s="70">
        <f>SUM(B24:B26)</f>
        <v>25</v>
      </c>
      <c r="C27" s="70">
        <f t="shared" ref="C27:G27" si="2">SUM(C24:C26)</f>
        <v>22</v>
      </c>
      <c r="D27" s="70">
        <f t="shared" si="2"/>
        <v>13</v>
      </c>
      <c r="E27" s="70">
        <f t="shared" si="2"/>
        <v>20</v>
      </c>
      <c r="F27" s="70">
        <f t="shared" si="2"/>
        <v>0</v>
      </c>
      <c r="G27" s="70">
        <f t="shared" si="2"/>
        <v>0</v>
      </c>
    </row>
    <row r="29" spans="1:7" ht="36" customHeight="1" x14ac:dyDescent="0.2">
      <c r="A29" s="254" t="s">
        <v>532</v>
      </c>
      <c r="B29" s="254"/>
      <c r="C29" s="254"/>
      <c r="D29" s="254"/>
      <c r="E29" s="91" cm="1">
        <f t="array" ref="E29">SUM(C24:C25+E24:E25+G24:G25)</f>
        <v>39</v>
      </c>
    </row>
    <row r="30" spans="1:7" ht="36" customHeight="1" x14ac:dyDescent="0.2">
      <c r="A30" s="254" t="s">
        <v>533</v>
      </c>
      <c r="B30" s="254"/>
      <c r="C30" s="254"/>
      <c r="D30" s="254"/>
      <c r="E30" s="91" cm="1">
        <f t="array" ref="E30">SUM(B24:B25+D24:D25+F24:F25)</f>
        <v>38</v>
      </c>
    </row>
    <row r="31" spans="1:7" ht="36" customHeight="1" x14ac:dyDescent="0.2">
      <c r="A31" s="254" t="s">
        <v>534</v>
      </c>
      <c r="B31" s="254"/>
      <c r="C31" s="254"/>
      <c r="D31" s="254"/>
      <c r="E31" s="91">
        <f>SUM(B24:G25)</f>
        <v>77</v>
      </c>
    </row>
    <row r="32" spans="1:7" ht="36" customHeight="1" x14ac:dyDescent="0.2">
      <c r="A32" s="254" t="s">
        <v>535</v>
      </c>
      <c r="B32" s="254"/>
      <c r="C32" s="254"/>
      <c r="D32" s="254"/>
      <c r="E32" s="91">
        <f>SUM(B27:G27)</f>
        <v>80</v>
      </c>
    </row>
    <row r="33" spans="1:7" ht="19" x14ac:dyDescent="0.25">
      <c r="A33" s="75" t="s">
        <v>536</v>
      </c>
    </row>
    <row r="34" spans="1:7" ht="10" customHeight="1" x14ac:dyDescent="0.2"/>
    <row r="35" spans="1:7" ht="31" customHeight="1" x14ac:dyDescent="0.2">
      <c r="A35" s="256" t="s">
        <v>537</v>
      </c>
      <c r="B35" s="256"/>
      <c r="C35" s="256"/>
      <c r="D35" s="256"/>
      <c r="E35" s="256"/>
      <c r="F35" s="256"/>
      <c r="G35" s="256"/>
    </row>
    <row r="36" spans="1:7" ht="7" customHeight="1" x14ac:dyDescent="0.2">
      <c r="A36" s="257"/>
      <c r="B36" s="257"/>
      <c r="C36" s="257"/>
      <c r="D36" s="257"/>
      <c r="E36" s="257"/>
      <c r="F36" s="257"/>
      <c r="G36" s="257"/>
    </row>
    <row r="37" spans="1:7" ht="29" customHeight="1" x14ac:dyDescent="0.2">
      <c r="A37" s="257" t="s">
        <v>538</v>
      </c>
      <c r="B37" s="257"/>
      <c r="C37" s="257"/>
      <c r="D37" s="257"/>
      <c r="E37" s="257"/>
      <c r="F37" s="257"/>
      <c r="G37" s="257"/>
    </row>
    <row r="38" spans="1:7" ht="30" customHeight="1" x14ac:dyDescent="0.2">
      <c r="A38" s="258" t="s">
        <v>539</v>
      </c>
      <c r="B38" s="258"/>
      <c r="C38" s="258"/>
      <c r="D38" s="258"/>
      <c r="E38" s="258"/>
      <c r="F38" s="258"/>
      <c r="G38" s="258"/>
    </row>
    <row r="39" spans="1:7" ht="40" customHeight="1" x14ac:dyDescent="0.2">
      <c r="A39" s="257" t="s">
        <v>540</v>
      </c>
      <c r="B39" s="257"/>
      <c r="C39" s="257"/>
      <c r="D39" s="257"/>
      <c r="E39" s="257"/>
      <c r="F39" s="257"/>
      <c r="G39" s="257"/>
    </row>
    <row r="40" spans="1:7" ht="63" customHeight="1" x14ac:dyDescent="0.2">
      <c r="A40" s="257" t="s">
        <v>541</v>
      </c>
      <c r="B40" s="257"/>
      <c r="C40" s="257"/>
      <c r="D40" s="257"/>
      <c r="E40" s="257"/>
      <c r="F40" s="257"/>
      <c r="G40" s="257"/>
    </row>
    <row r="41" spans="1:7" ht="46" customHeight="1" x14ac:dyDescent="0.2">
      <c r="A41" s="259" t="s">
        <v>542</v>
      </c>
      <c r="B41" s="259"/>
      <c r="C41" s="259"/>
      <c r="D41" s="259"/>
      <c r="E41" s="259"/>
      <c r="F41" s="259"/>
      <c r="G41" s="259"/>
    </row>
    <row r="42" spans="1:7" ht="64" customHeight="1" x14ac:dyDescent="0.2">
      <c r="A42" s="259" t="s">
        <v>543</v>
      </c>
      <c r="B42" s="259"/>
      <c r="C42" s="259"/>
      <c r="D42" s="259"/>
      <c r="E42" s="259"/>
      <c r="F42" s="259"/>
      <c r="G42" s="259"/>
    </row>
    <row r="43" spans="1:7" ht="65" customHeight="1" x14ac:dyDescent="0.2">
      <c r="B43" s="260" t="s">
        <v>544</v>
      </c>
      <c r="C43" s="261"/>
      <c r="D43" s="261" t="s">
        <v>545</v>
      </c>
      <c r="E43" s="261"/>
      <c r="F43" s="261" t="s">
        <v>546</v>
      </c>
      <c r="G43" s="261"/>
    </row>
    <row r="44" spans="1:7" ht="32.25" customHeight="1" x14ac:dyDescent="0.2">
      <c r="A44" s="97" t="s">
        <v>547</v>
      </c>
      <c r="B44" s="98"/>
      <c r="C44" s="38">
        <v>41</v>
      </c>
      <c r="D44" s="98"/>
      <c r="E44" s="41">
        <v>110</v>
      </c>
      <c r="F44" s="74"/>
      <c r="G44" s="41">
        <v>129</v>
      </c>
    </row>
    <row r="45" spans="1:7" ht="32.25" customHeight="1" x14ac:dyDescent="0.2">
      <c r="A45" s="97" t="s">
        <v>548</v>
      </c>
      <c r="B45" s="98"/>
      <c r="C45" s="38">
        <v>28</v>
      </c>
      <c r="D45" s="98"/>
      <c r="E45" s="41">
        <v>90</v>
      </c>
      <c r="F45" s="74"/>
      <c r="G45" s="41">
        <v>90</v>
      </c>
    </row>
    <row r="46" spans="1:7" ht="32.25" customHeight="1" x14ac:dyDescent="0.2">
      <c r="A46" s="97" t="s">
        <v>549</v>
      </c>
      <c r="B46" s="98"/>
      <c r="C46" s="38">
        <v>24</v>
      </c>
      <c r="D46" s="98"/>
      <c r="E46" s="41">
        <v>57</v>
      </c>
      <c r="F46" s="74"/>
      <c r="G46" s="41">
        <v>57</v>
      </c>
    </row>
    <row r="47" spans="1:7" ht="32.25" customHeight="1" x14ac:dyDescent="0.2">
      <c r="A47" s="97" t="s">
        <v>550</v>
      </c>
      <c r="B47" s="98"/>
      <c r="C47" s="38">
        <v>266</v>
      </c>
      <c r="D47" s="98"/>
      <c r="E47" s="41">
        <v>808</v>
      </c>
      <c r="F47" s="74"/>
      <c r="G47" s="41">
        <v>814</v>
      </c>
    </row>
    <row r="48" spans="1:7" ht="32.25" customHeight="1" x14ac:dyDescent="0.2">
      <c r="A48" s="97" t="s">
        <v>551</v>
      </c>
      <c r="B48" s="98"/>
      <c r="C48" s="38">
        <v>0</v>
      </c>
      <c r="D48" s="98"/>
      <c r="E48" s="41">
        <v>1</v>
      </c>
      <c r="F48" s="74"/>
      <c r="G48" s="41">
        <v>1</v>
      </c>
    </row>
    <row r="49" spans="1:7" ht="32.25" customHeight="1" x14ac:dyDescent="0.2">
      <c r="A49" s="97" t="s">
        <v>552</v>
      </c>
      <c r="B49" s="98"/>
      <c r="C49" s="38">
        <v>8</v>
      </c>
      <c r="D49" s="98"/>
      <c r="E49" s="41">
        <v>25</v>
      </c>
      <c r="F49" s="74"/>
      <c r="G49" s="41">
        <v>26</v>
      </c>
    </row>
    <row r="50" spans="1:7" ht="32.25" customHeight="1" x14ac:dyDescent="0.2">
      <c r="A50" s="97" t="s">
        <v>553</v>
      </c>
      <c r="B50" s="98"/>
      <c r="C50" s="38">
        <v>1</v>
      </c>
      <c r="D50" s="98"/>
      <c r="E50" s="41">
        <v>1</v>
      </c>
      <c r="F50" s="74"/>
      <c r="G50" s="41">
        <v>1</v>
      </c>
    </row>
    <row r="51" spans="1:7" ht="32.25" customHeight="1" x14ac:dyDescent="0.2">
      <c r="A51" s="97" t="s">
        <v>554</v>
      </c>
      <c r="B51" s="98"/>
      <c r="C51" s="38">
        <v>9</v>
      </c>
      <c r="D51" s="98"/>
      <c r="E51" s="41">
        <v>43</v>
      </c>
      <c r="F51" s="74"/>
      <c r="G51" s="41">
        <v>44</v>
      </c>
    </row>
    <row r="52" spans="1:7" ht="32.25" customHeight="1" x14ac:dyDescent="0.2">
      <c r="A52" s="97" t="s">
        <v>555</v>
      </c>
      <c r="B52" s="98"/>
      <c r="C52" s="38">
        <v>13</v>
      </c>
      <c r="D52" s="98"/>
      <c r="E52" s="41">
        <v>40</v>
      </c>
      <c r="F52" s="74"/>
      <c r="G52" s="41">
        <v>50</v>
      </c>
    </row>
    <row r="53" spans="1:7" ht="32.25" customHeight="1" x14ac:dyDescent="0.2">
      <c r="A53" s="93" t="s">
        <v>556</v>
      </c>
      <c r="B53" s="98"/>
      <c r="C53" s="99">
        <f>SUM(C44:C52)</f>
        <v>390</v>
      </c>
      <c r="D53" s="98"/>
      <c r="E53" s="100">
        <f>SUM(E44:E52)</f>
        <v>1175</v>
      </c>
      <c r="F53" s="101"/>
      <c r="G53" s="100">
        <f>SUM(G44:G52)</f>
        <v>1212</v>
      </c>
    </row>
    <row r="54" spans="1:7" ht="14" customHeight="1" x14ac:dyDescent="0.2">
      <c r="A54" s="93"/>
      <c r="B54" s="98"/>
      <c r="C54" s="98"/>
      <c r="D54" s="98"/>
      <c r="E54" s="101"/>
      <c r="F54" s="101"/>
      <c r="G54" s="102"/>
    </row>
    <row r="55" spans="1:7" ht="19" x14ac:dyDescent="0.25">
      <c r="A55" s="75" t="s">
        <v>557</v>
      </c>
    </row>
    <row r="56" spans="1:7" ht="23" customHeight="1" x14ac:dyDescent="0.2">
      <c r="A56" s="103" t="s">
        <v>558</v>
      </c>
    </row>
    <row r="57" spans="1:7" ht="12" customHeight="1" x14ac:dyDescent="0.2">
      <c r="A57" s="104"/>
      <c r="B57" s="104"/>
      <c r="C57" s="104"/>
      <c r="D57" s="105"/>
    </row>
    <row r="58" spans="1:7" ht="25" customHeight="1" x14ac:dyDescent="0.2">
      <c r="A58" s="106" t="s">
        <v>559</v>
      </c>
      <c r="B58" s="39">
        <v>8</v>
      </c>
      <c r="C58" s="107"/>
      <c r="D58" s="231" t="s">
        <v>560</v>
      </c>
      <c r="E58" s="231"/>
      <c r="F58" s="38"/>
    </row>
    <row r="59" spans="1:7" ht="25" customHeight="1" x14ac:dyDescent="0.2">
      <c r="A59" s="106"/>
      <c r="B59" s="109"/>
      <c r="C59" s="107"/>
      <c r="D59" s="108"/>
      <c r="E59" s="110"/>
    </row>
    <row r="60" spans="1:7" ht="25" customHeight="1" x14ac:dyDescent="0.2">
      <c r="A60" s="106" t="s">
        <v>561</v>
      </c>
      <c r="B60" s="38">
        <v>294</v>
      </c>
      <c r="C60" s="107"/>
      <c r="D60" s="231" t="s">
        <v>562</v>
      </c>
      <c r="E60" s="231"/>
      <c r="F60" s="42"/>
    </row>
    <row r="61" spans="1:7" ht="25" customHeight="1" x14ac:dyDescent="0.2">
      <c r="A61" s="106"/>
      <c r="B61" s="111"/>
      <c r="C61" s="107"/>
      <c r="D61" s="108"/>
      <c r="E61" s="108"/>
      <c r="F61" s="108"/>
    </row>
    <row r="62" spans="1:7" ht="25" customHeight="1" x14ac:dyDescent="0.2">
      <c r="A62" s="106" t="s">
        <v>563</v>
      </c>
      <c r="B62" s="38">
        <v>20</v>
      </c>
      <c r="C62" s="107"/>
      <c r="D62" s="231" t="s">
        <v>564</v>
      </c>
      <c r="E62" s="231"/>
      <c r="F62" s="42"/>
    </row>
    <row r="63" spans="1:7" ht="25" customHeight="1" x14ac:dyDescent="0.2">
      <c r="A63" s="106"/>
      <c r="B63" s="109"/>
      <c r="C63" s="107"/>
      <c r="D63" s="108"/>
      <c r="E63" s="110"/>
    </row>
    <row r="64" spans="1:7" ht="25" customHeight="1" x14ac:dyDescent="0.2">
      <c r="A64" s="106" t="s">
        <v>565</v>
      </c>
      <c r="B64" s="38"/>
      <c r="C64" s="232" t="s">
        <v>566</v>
      </c>
      <c r="D64" s="231"/>
      <c r="E64" s="231"/>
      <c r="F64" s="38"/>
    </row>
    <row r="65" spans="1:7" ht="25" customHeight="1" x14ac:dyDescent="0.2">
      <c r="A65" s="106"/>
      <c r="B65" s="109"/>
      <c r="C65" s="109"/>
      <c r="D65" s="112"/>
    </row>
    <row r="66" spans="1:7" ht="25" customHeight="1" x14ac:dyDescent="0.2">
      <c r="A66" s="106" t="s">
        <v>567</v>
      </c>
      <c r="B66" s="38"/>
      <c r="C66" s="109"/>
      <c r="D66" s="112"/>
    </row>
    <row r="68" spans="1:7" ht="19" x14ac:dyDescent="0.25">
      <c r="A68" s="75" t="s">
        <v>568</v>
      </c>
    </row>
    <row r="69" spans="1:7" ht="5" customHeight="1" x14ac:dyDescent="0.2">
      <c r="A69" s="33"/>
    </row>
    <row r="70" spans="1:7" ht="16" customHeight="1" x14ac:dyDescent="0.2">
      <c r="A70" s="243" t="s">
        <v>569</v>
      </c>
      <c r="B70" s="243"/>
      <c r="C70" s="243"/>
      <c r="D70" s="243"/>
      <c r="E70" s="243"/>
      <c r="F70" s="243"/>
      <c r="G70" s="243"/>
    </row>
    <row r="71" spans="1:7" ht="7" customHeight="1" x14ac:dyDescent="0.2">
      <c r="A71" s="113"/>
    </row>
    <row r="72" spans="1:7" ht="37" customHeight="1" x14ac:dyDescent="0.2">
      <c r="A72" s="244" t="s">
        <v>570</v>
      </c>
      <c r="B72" s="244"/>
      <c r="C72" s="244"/>
      <c r="D72" s="244"/>
      <c r="E72" s="244"/>
      <c r="F72" s="244"/>
      <c r="G72" s="244"/>
    </row>
    <row r="73" spans="1:7" ht="7" customHeight="1" x14ac:dyDescent="0.2">
      <c r="A73" s="114"/>
    </row>
    <row r="74" spans="1:7" ht="37" customHeight="1" x14ac:dyDescent="0.2">
      <c r="A74" s="245" t="s">
        <v>571</v>
      </c>
      <c r="B74" s="245"/>
      <c r="C74" s="245"/>
      <c r="D74" s="245"/>
      <c r="E74" s="245"/>
      <c r="F74" s="245"/>
      <c r="G74" s="245"/>
    </row>
    <row r="75" spans="1:7" ht="115" customHeight="1" x14ac:dyDescent="0.2">
      <c r="A75" s="243" t="s">
        <v>572</v>
      </c>
      <c r="B75" s="243"/>
      <c r="C75" s="243"/>
      <c r="D75" s="243"/>
      <c r="E75" s="243"/>
      <c r="F75" s="243"/>
      <c r="G75" s="243"/>
    </row>
    <row r="76" spans="1:7" s="72" customFormat="1" ht="14" customHeight="1" x14ac:dyDescent="0.2">
      <c r="A76" s="242"/>
      <c r="B76" s="242"/>
      <c r="C76" s="242"/>
      <c r="D76" s="242"/>
      <c r="E76" s="242"/>
      <c r="F76" s="242"/>
      <c r="G76" s="242"/>
    </row>
    <row r="77" spans="1:7" x14ac:dyDescent="0.2">
      <c r="A77" s="237" t="s">
        <v>573</v>
      </c>
      <c r="B77" s="237"/>
      <c r="C77" s="237"/>
      <c r="D77" s="239" t="s">
        <v>574</v>
      </c>
      <c r="E77" s="239"/>
      <c r="F77" s="239"/>
      <c r="G77" s="239"/>
    </row>
    <row r="78" spans="1:7" ht="132" customHeight="1" x14ac:dyDescent="0.2">
      <c r="A78" s="238"/>
      <c r="B78" s="238"/>
      <c r="C78" s="238"/>
      <c r="D78" s="87" t="s">
        <v>575</v>
      </c>
      <c r="E78" s="87" t="s">
        <v>576</v>
      </c>
      <c r="F78" s="87" t="s">
        <v>577</v>
      </c>
      <c r="G78" s="115" t="s">
        <v>556</v>
      </c>
    </row>
    <row r="79" spans="1:7" ht="60" customHeight="1" x14ac:dyDescent="0.2">
      <c r="A79" s="240" t="s">
        <v>578</v>
      </c>
      <c r="B79" s="240"/>
      <c r="C79" s="240"/>
      <c r="D79" s="41">
        <v>94</v>
      </c>
      <c r="E79" s="41">
        <v>129</v>
      </c>
      <c r="F79" s="41">
        <v>118</v>
      </c>
      <c r="G79" s="117">
        <f>SUM(D79:F79)</f>
        <v>341</v>
      </c>
    </row>
    <row r="80" spans="1:7" ht="138" customHeight="1" x14ac:dyDescent="0.2">
      <c r="A80" s="235" t="s">
        <v>579</v>
      </c>
      <c r="B80" s="235"/>
      <c r="C80" s="235"/>
      <c r="D80" s="41">
        <v>0</v>
      </c>
      <c r="E80" s="41">
        <v>0</v>
      </c>
      <c r="F80" s="41">
        <v>0</v>
      </c>
      <c r="G80" s="117">
        <f t="shared" ref="G80:G82" si="3">SUM(D80:F80)</f>
        <v>0</v>
      </c>
    </row>
    <row r="81" spans="1:7" ht="64" customHeight="1" x14ac:dyDescent="0.2">
      <c r="A81" s="240" t="s">
        <v>580</v>
      </c>
      <c r="B81" s="240"/>
      <c r="C81" s="240"/>
      <c r="D81" s="117">
        <f>D79-D80</f>
        <v>94</v>
      </c>
      <c r="E81" s="117">
        <f t="shared" ref="E81:F81" si="4">E79-E80</f>
        <v>129</v>
      </c>
      <c r="F81" s="117">
        <f t="shared" si="4"/>
        <v>118</v>
      </c>
      <c r="G81" s="117">
        <f t="shared" si="3"/>
        <v>341</v>
      </c>
    </row>
    <row r="82" spans="1:7" ht="64" customHeight="1" x14ac:dyDescent="0.2">
      <c r="A82" s="240" t="s">
        <v>581</v>
      </c>
      <c r="B82" s="240"/>
      <c r="C82" s="240"/>
      <c r="D82" s="41">
        <v>59</v>
      </c>
      <c r="E82" s="41">
        <v>79</v>
      </c>
      <c r="F82" s="41">
        <v>80</v>
      </c>
      <c r="G82" s="117">
        <f t="shared" si="3"/>
        <v>218</v>
      </c>
    </row>
    <row r="83" spans="1:7" ht="64" customHeight="1" x14ac:dyDescent="0.2">
      <c r="A83" s="240" t="s">
        <v>582</v>
      </c>
      <c r="B83" s="240"/>
      <c r="C83" s="240"/>
      <c r="D83" s="41">
        <v>4</v>
      </c>
      <c r="E83" s="41">
        <v>5</v>
      </c>
      <c r="F83" s="41">
        <v>7</v>
      </c>
      <c r="G83" s="117">
        <f>SUM(D83:F83)</f>
        <v>16</v>
      </c>
    </row>
    <row r="84" spans="1:7" ht="64" customHeight="1" x14ac:dyDescent="0.2">
      <c r="A84" s="240" t="s">
        <v>583</v>
      </c>
      <c r="B84" s="240"/>
      <c r="C84" s="240"/>
      <c r="D84" s="41">
        <v>0</v>
      </c>
      <c r="E84" s="41">
        <v>0</v>
      </c>
      <c r="F84" s="41">
        <v>1</v>
      </c>
      <c r="G84" s="117">
        <f>SUM(D84:F84)</f>
        <v>1</v>
      </c>
    </row>
    <row r="85" spans="1:7" ht="36" customHeight="1" x14ac:dyDescent="0.2">
      <c r="A85" s="241" t="s">
        <v>584</v>
      </c>
      <c r="B85" s="241"/>
      <c r="C85" s="241"/>
      <c r="D85" s="117">
        <f>SUM(D82:D84)</f>
        <v>63</v>
      </c>
      <c r="E85" s="117">
        <f t="shared" ref="E85:G85" si="5">SUM(E82:E84)</f>
        <v>84</v>
      </c>
      <c r="F85" s="117">
        <f t="shared" si="5"/>
        <v>88</v>
      </c>
      <c r="G85" s="117">
        <f t="shared" si="5"/>
        <v>235</v>
      </c>
    </row>
    <row r="86" spans="1:7" ht="57.5" customHeight="1" x14ac:dyDescent="0.2">
      <c r="A86" s="241" t="s">
        <v>585</v>
      </c>
      <c r="B86" s="241"/>
      <c r="C86" s="241"/>
      <c r="D86" s="118">
        <f>D85/D81</f>
        <v>0.67021276595744683</v>
      </c>
      <c r="E86" s="118">
        <f>E85/E81</f>
        <v>0.65116279069767447</v>
      </c>
      <c r="F86" s="118">
        <f>F85/F81</f>
        <v>0.74576271186440679</v>
      </c>
      <c r="G86" s="118">
        <f>G85/G81</f>
        <v>0.68914956011730211</v>
      </c>
    </row>
    <row r="87" spans="1:7" ht="13" customHeight="1" x14ac:dyDescent="0.2">
      <c r="A87" s="119"/>
      <c r="B87" s="119"/>
      <c r="C87" s="119"/>
      <c r="D87" s="120"/>
      <c r="E87" s="120"/>
      <c r="F87" s="120"/>
      <c r="G87" s="120"/>
    </row>
    <row r="88" spans="1:7" ht="16" customHeight="1" x14ac:dyDescent="0.2">
      <c r="A88" s="237" t="s">
        <v>573</v>
      </c>
      <c r="B88" s="237"/>
      <c r="C88" s="237"/>
      <c r="D88" s="239" t="s">
        <v>586</v>
      </c>
      <c r="E88" s="239"/>
      <c r="F88" s="239"/>
      <c r="G88" s="239"/>
    </row>
    <row r="89" spans="1:7" ht="126" customHeight="1" x14ac:dyDescent="0.2">
      <c r="A89" s="238"/>
      <c r="B89" s="238"/>
      <c r="C89" s="238"/>
      <c r="D89" s="87" t="s">
        <v>575</v>
      </c>
      <c r="E89" s="87" t="s">
        <v>576</v>
      </c>
      <c r="F89" s="87" t="s">
        <v>577</v>
      </c>
      <c r="G89" s="115" t="s">
        <v>556</v>
      </c>
    </row>
    <row r="90" spans="1:7" ht="49" customHeight="1" x14ac:dyDescent="0.2">
      <c r="A90" s="235" t="s">
        <v>587</v>
      </c>
      <c r="B90" s="235"/>
      <c r="C90" s="235"/>
      <c r="D90" s="41">
        <v>78</v>
      </c>
      <c r="E90" s="41">
        <v>139</v>
      </c>
      <c r="F90" s="41">
        <v>139</v>
      </c>
      <c r="G90" s="117">
        <f>SUM(D90:F90)</f>
        <v>356</v>
      </c>
    </row>
    <row r="91" spans="1:7" ht="81" customHeight="1" x14ac:dyDescent="0.2">
      <c r="A91" s="235" t="s">
        <v>588</v>
      </c>
      <c r="B91" s="235"/>
      <c r="C91" s="235"/>
      <c r="D91" s="41">
        <v>0</v>
      </c>
      <c r="E91" s="41">
        <v>0</v>
      </c>
      <c r="F91" s="41">
        <v>0</v>
      </c>
      <c r="G91" s="117">
        <f t="shared" ref="G91:G93" si="6">SUM(D91:F91)</f>
        <v>0</v>
      </c>
    </row>
    <row r="92" spans="1:7" ht="27" customHeight="1" x14ac:dyDescent="0.2">
      <c r="A92" s="235" t="s">
        <v>589</v>
      </c>
      <c r="B92" s="235"/>
      <c r="C92" s="235"/>
      <c r="D92" s="117">
        <f>D90-D91</f>
        <v>78</v>
      </c>
      <c r="E92" s="117">
        <f t="shared" ref="E92:F92" si="7">E90-E91</f>
        <v>139</v>
      </c>
      <c r="F92" s="117">
        <f t="shared" si="7"/>
        <v>139</v>
      </c>
      <c r="G92" s="117">
        <f t="shared" si="6"/>
        <v>356</v>
      </c>
    </row>
    <row r="93" spans="1:7" ht="44" customHeight="1" x14ac:dyDescent="0.2">
      <c r="A93" s="235" t="s">
        <v>590</v>
      </c>
      <c r="B93" s="235"/>
      <c r="C93" s="235"/>
      <c r="D93" s="41">
        <v>59</v>
      </c>
      <c r="E93" s="41">
        <v>99</v>
      </c>
      <c r="F93" s="41">
        <v>101</v>
      </c>
      <c r="G93" s="117">
        <f t="shared" si="6"/>
        <v>259</v>
      </c>
    </row>
    <row r="94" spans="1:7" ht="55" customHeight="1" x14ac:dyDescent="0.2">
      <c r="A94" s="235" t="s">
        <v>591</v>
      </c>
      <c r="B94" s="235"/>
      <c r="C94" s="235"/>
      <c r="D94" s="41">
        <v>0</v>
      </c>
      <c r="E94" s="41">
        <v>4</v>
      </c>
      <c r="F94" s="41">
        <v>7</v>
      </c>
      <c r="G94" s="117">
        <f>SUM(D94:F94)</f>
        <v>11</v>
      </c>
    </row>
    <row r="95" spans="1:7" ht="55" customHeight="1" x14ac:dyDescent="0.2">
      <c r="A95" s="235" t="s">
        <v>592</v>
      </c>
      <c r="B95" s="235"/>
      <c r="C95" s="235"/>
      <c r="D95" s="41">
        <v>0</v>
      </c>
      <c r="E95" s="41">
        <v>0</v>
      </c>
      <c r="F95" s="41">
        <v>0</v>
      </c>
      <c r="G95" s="117">
        <f>SUM(D95:F95)</f>
        <v>0</v>
      </c>
    </row>
    <row r="96" spans="1:7" ht="37" customHeight="1" x14ac:dyDescent="0.2">
      <c r="A96" s="236" t="s">
        <v>584</v>
      </c>
      <c r="B96" s="236"/>
      <c r="C96" s="236"/>
      <c r="D96" s="117">
        <f>SUM(D93:D95)</f>
        <v>59</v>
      </c>
      <c r="E96" s="117">
        <f>SUM(E93:E95)</f>
        <v>103</v>
      </c>
      <c r="F96" s="117">
        <f>SUM(F93:F95)</f>
        <v>108</v>
      </c>
      <c r="G96" s="117">
        <f t="shared" ref="G96" si="8">SUM(G93:G95)</f>
        <v>270</v>
      </c>
    </row>
    <row r="97" spans="1:7" ht="39" customHeight="1" x14ac:dyDescent="0.2">
      <c r="A97" s="236" t="s">
        <v>593</v>
      </c>
      <c r="B97" s="236"/>
      <c r="C97" s="236"/>
      <c r="D97" s="118">
        <f>D96/D92</f>
        <v>0.75641025641025639</v>
      </c>
      <c r="E97" s="118">
        <f>E96/E92</f>
        <v>0.74100719424460426</v>
      </c>
      <c r="F97" s="118">
        <f>F96/F92</f>
        <v>0.7769784172661871</v>
      </c>
      <c r="G97" s="118">
        <f>G96/G92</f>
        <v>0.7584269662921348</v>
      </c>
    </row>
    <row r="98" spans="1:7" ht="6" customHeight="1" x14ac:dyDescent="0.2">
      <c r="A98" s="119"/>
      <c r="B98" s="119"/>
      <c r="C98" s="119"/>
      <c r="D98" s="120"/>
      <c r="E98" s="120"/>
      <c r="F98" s="120"/>
      <c r="G98" s="120"/>
    </row>
    <row r="99" spans="1:7" x14ac:dyDescent="0.2">
      <c r="A99" s="234" t="s">
        <v>594</v>
      </c>
      <c r="B99" s="234"/>
      <c r="C99" s="234"/>
      <c r="D99" s="234"/>
      <c r="E99" s="234"/>
      <c r="F99" s="120"/>
      <c r="G99" s="120"/>
    </row>
    <row r="100" spans="1:7" ht="8" customHeight="1" x14ac:dyDescent="0.2"/>
    <row r="101" spans="1:7" ht="37" customHeight="1" x14ac:dyDescent="0.2">
      <c r="A101" s="233" t="s">
        <v>595</v>
      </c>
      <c r="B101" s="233"/>
      <c r="C101" s="233"/>
      <c r="D101" s="121" t="s">
        <v>0</v>
      </c>
      <c r="E101" s="121" t="s">
        <v>1</v>
      </c>
    </row>
    <row r="102" spans="1:7" ht="41.75" customHeight="1" x14ac:dyDescent="0.2">
      <c r="A102" s="229" t="s">
        <v>596</v>
      </c>
      <c r="B102" s="227"/>
      <c r="C102" s="228"/>
      <c r="D102" s="42"/>
      <c r="E102" s="42">
        <v>398</v>
      </c>
    </row>
    <row r="103" spans="1:7" ht="84" customHeight="1" x14ac:dyDescent="0.2">
      <c r="A103" s="227" t="s">
        <v>1370</v>
      </c>
      <c r="B103" s="227"/>
      <c r="C103" s="228"/>
      <c r="D103" s="42"/>
      <c r="E103" s="42">
        <v>1</v>
      </c>
    </row>
    <row r="104" spans="1:7" ht="41.75" customHeight="1" x14ac:dyDescent="0.2">
      <c r="A104" s="227" t="s">
        <v>597</v>
      </c>
      <c r="B104" s="227"/>
      <c r="C104" s="228"/>
      <c r="D104" s="122">
        <f>D102-D103</f>
        <v>0</v>
      </c>
      <c r="E104" s="122">
        <f>E102-E103</f>
        <v>397</v>
      </c>
    </row>
    <row r="105" spans="1:7" ht="41.75" customHeight="1" x14ac:dyDescent="0.2">
      <c r="A105" s="227" t="s">
        <v>598</v>
      </c>
      <c r="B105" s="227"/>
      <c r="C105" s="228"/>
      <c r="D105" s="42"/>
      <c r="E105" s="42"/>
    </row>
    <row r="106" spans="1:7" ht="41.75" customHeight="1" x14ac:dyDescent="0.2">
      <c r="A106" s="229" t="s">
        <v>599</v>
      </c>
      <c r="B106" s="229"/>
      <c r="C106" s="230"/>
      <c r="D106" s="42"/>
      <c r="E106" s="42"/>
    </row>
    <row r="107" spans="1:7" ht="41.75" customHeight="1" x14ac:dyDescent="0.2">
      <c r="A107" s="229" t="s">
        <v>600</v>
      </c>
      <c r="B107" s="229"/>
      <c r="C107" s="230"/>
      <c r="D107" s="42"/>
      <c r="E107" s="42"/>
    </row>
    <row r="108" spans="1:7" ht="41.75" customHeight="1" x14ac:dyDescent="0.2">
      <c r="A108" s="229" t="s">
        <v>601</v>
      </c>
      <c r="B108" s="229"/>
      <c r="C108" s="230"/>
      <c r="D108" s="42"/>
      <c r="E108" s="42">
        <v>261</v>
      </c>
    </row>
    <row r="109" spans="1:7" ht="41.75" customHeight="1" x14ac:dyDescent="0.2">
      <c r="A109" s="229" t="s">
        <v>602</v>
      </c>
      <c r="B109" s="229"/>
      <c r="C109" s="230"/>
      <c r="D109" s="42"/>
      <c r="E109" s="42"/>
    </row>
    <row r="110" spans="1:7" ht="41.75" customHeight="1" x14ac:dyDescent="0.2">
      <c r="A110" s="229" t="s">
        <v>603</v>
      </c>
      <c r="B110" s="229"/>
      <c r="C110" s="230"/>
      <c r="D110" s="42"/>
      <c r="E110" s="42"/>
    </row>
    <row r="111" spans="1:7" ht="41.75" customHeight="1" x14ac:dyDescent="0.2">
      <c r="A111" s="229" t="s">
        <v>604</v>
      </c>
      <c r="B111" s="229"/>
      <c r="C111" s="230"/>
      <c r="D111" s="42"/>
      <c r="E111" s="42"/>
    </row>
    <row r="113" spans="1:7" ht="19" x14ac:dyDescent="0.25">
      <c r="A113" s="75" t="s">
        <v>605</v>
      </c>
    </row>
    <row r="115" spans="1:7" ht="16" customHeight="1" x14ac:dyDescent="0.2">
      <c r="A115" s="221" t="s">
        <v>606</v>
      </c>
      <c r="B115" s="221"/>
      <c r="C115" s="221"/>
      <c r="D115" s="221"/>
      <c r="E115" s="221"/>
      <c r="F115" s="221"/>
      <c r="G115" s="221"/>
    </row>
    <row r="116" spans="1:7" x14ac:dyDescent="0.2">
      <c r="A116" s="221"/>
      <c r="B116" s="221"/>
      <c r="C116" s="221"/>
      <c r="D116" s="221"/>
      <c r="E116" s="221"/>
      <c r="F116" s="221"/>
      <c r="G116" s="221"/>
    </row>
    <row r="117" spans="1:7" x14ac:dyDescent="0.2">
      <c r="A117" s="221"/>
      <c r="B117" s="221"/>
      <c r="C117" s="221"/>
      <c r="D117" s="221"/>
      <c r="E117" s="221"/>
      <c r="F117" s="221"/>
      <c r="G117" s="221"/>
    </row>
    <row r="118" spans="1:7" x14ac:dyDescent="0.2">
      <c r="A118" s="221"/>
      <c r="B118" s="221"/>
      <c r="C118" s="221"/>
      <c r="D118" s="221"/>
      <c r="E118" s="221"/>
      <c r="F118" s="221"/>
      <c r="G118" s="221"/>
    </row>
    <row r="119" spans="1:7" x14ac:dyDescent="0.2">
      <c r="A119" s="221"/>
      <c r="B119" s="221"/>
      <c r="C119" s="221"/>
      <c r="D119" s="221"/>
      <c r="E119" s="221"/>
      <c r="F119" s="221"/>
      <c r="G119" s="221"/>
    </row>
    <row r="120" spans="1:7" x14ac:dyDescent="0.2">
      <c r="A120" s="221"/>
      <c r="B120" s="221"/>
      <c r="C120" s="221"/>
      <c r="D120" s="221"/>
      <c r="E120" s="221"/>
      <c r="F120" s="221"/>
      <c r="G120" s="221"/>
    </row>
    <row r="121" spans="1:7" x14ac:dyDescent="0.2">
      <c r="A121" s="221"/>
      <c r="B121" s="221"/>
      <c r="C121" s="221"/>
      <c r="D121" s="221"/>
      <c r="E121" s="221"/>
      <c r="F121" s="221"/>
      <c r="G121" s="221"/>
    </row>
    <row r="122" spans="1:7" x14ac:dyDescent="0.2">
      <c r="A122" s="221"/>
      <c r="B122" s="221"/>
      <c r="C122" s="221"/>
      <c r="D122" s="221"/>
      <c r="E122" s="221"/>
      <c r="F122" s="221"/>
      <c r="G122" s="221"/>
    </row>
    <row r="123" spans="1:7" x14ac:dyDescent="0.2">
      <c r="A123" s="221"/>
      <c r="B123" s="221"/>
      <c r="C123" s="221"/>
      <c r="D123" s="221"/>
      <c r="E123" s="221"/>
      <c r="F123" s="221"/>
      <c r="G123" s="221"/>
    </row>
    <row r="124" spans="1:7" x14ac:dyDescent="0.2">
      <c r="A124" s="221"/>
      <c r="B124" s="221"/>
      <c r="C124" s="221"/>
      <c r="D124" s="221"/>
      <c r="E124" s="221"/>
      <c r="F124" s="221"/>
      <c r="G124" s="221"/>
    </row>
    <row r="125" spans="1:7" x14ac:dyDescent="0.2">
      <c r="A125" s="221"/>
      <c r="B125" s="221"/>
      <c r="C125" s="221"/>
      <c r="D125" s="221"/>
      <c r="E125" s="221"/>
      <c r="F125" s="221"/>
      <c r="G125" s="221"/>
    </row>
    <row r="126" spans="1:7" x14ac:dyDescent="0.2">
      <c r="A126" s="221"/>
      <c r="B126" s="221"/>
      <c r="C126" s="221"/>
      <c r="D126" s="221"/>
      <c r="E126" s="221"/>
      <c r="F126" s="221"/>
      <c r="G126" s="221"/>
    </row>
    <row r="127" spans="1:7" x14ac:dyDescent="0.2">
      <c r="A127" s="221"/>
      <c r="B127" s="221"/>
      <c r="C127" s="221"/>
      <c r="D127" s="221"/>
      <c r="E127" s="221"/>
      <c r="F127" s="221"/>
      <c r="G127" s="221"/>
    </row>
    <row r="128" spans="1:7" x14ac:dyDescent="0.2">
      <c r="A128" s="221"/>
      <c r="B128" s="221"/>
      <c r="C128" s="221"/>
      <c r="D128" s="221"/>
      <c r="E128" s="221"/>
      <c r="F128" s="221"/>
      <c r="G128" s="221"/>
    </row>
    <row r="129" spans="1:7" x14ac:dyDescent="0.2">
      <c r="A129" s="221"/>
      <c r="B129" s="221"/>
      <c r="C129" s="221"/>
      <c r="D129" s="221"/>
      <c r="E129" s="221"/>
      <c r="F129" s="221"/>
      <c r="G129" s="221"/>
    </row>
    <row r="130" spans="1:7" x14ac:dyDescent="0.2">
      <c r="A130" s="221"/>
      <c r="B130" s="221"/>
      <c r="C130" s="221"/>
      <c r="D130" s="221"/>
      <c r="E130" s="221"/>
      <c r="F130" s="221"/>
      <c r="G130" s="221"/>
    </row>
    <row r="131" spans="1:7" x14ac:dyDescent="0.2">
      <c r="A131" s="221"/>
      <c r="B131" s="221"/>
      <c r="C131" s="221"/>
      <c r="D131" s="221"/>
      <c r="E131" s="221"/>
      <c r="F131" s="221"/>
      <c r="G131" s="221"/>
    </row>
    <row r="132" spans="1:7" x14ac:dyDescent="0.2">
      <c r="A132" s="221"/>
      <c r="B132" s="221"/>
      <c r="C132" s="221"/>
      <c r="D132" s="221"/>
      <c r="E132" s="221"/>
      <c r="F132" s="221"/>
      <c r="G132" s="221"/>
    </row>
    <row r="133" spans="1:7" x14ac:dyDescent="0.2">
      <c r="A133" s="221"/>
      <c r="B133" s="221"/>
      <c r="C133" s="221"/>
      <c r="D133" s="221"/>
      <c r="E133" s="221"/>
      <c r="F133" s="221"/>
      <c r="G133" s="221"/>
    </row>
    <row r="134" spans="1:7" x14ac:dyDescent="0.2">
      <c r="A134" s="221"/>
      <c r="B134" s="221"/>
      <c r="C134" s="221"/>
      <c r="D134" s="221"/>
      <c r="E134" s="221"/>
      <c r="F134" s="221"/>
      <c r="G134" s="221"/>
    </row>
    <row r="135" spans="1:7" x14ac:dyDescent="0.2">
      <c r="A135" s="221"/>
      <c r="B135" s="221"/>
      <c r="C135" s="221"/>
      <c r="D135" s="221"/>
      <c r="E135" s="221"/>
      <c r="F135" s="221"/>
      <c r="G135" s="221"/>
    </row>
    <row r="136" spans="1:7" x14ac:dyDescent="0.2">
      <c r="A136" s="221"/>
      <c r="B136" s="221"/>
      <c r="C136" s="221"/>
      <c r="D136" s="221"/>
      <c r="E136" s="221"/>
      <c r="F136" s="221"/>
      <c r="G136" s="221"/>
    </row>
    <row r="137" spans="1:7" x14ac:dyDescent="0.2">
      <c r="A137" s="221"/>
      <c r="B137" s="221"/>
      <c r="C137" s="221"/>
      <c r="D137" s="221"/>
      <c r="E137" s="221"/>
      <c r="F137" s="221"/>
      <c r="G137" s="221"/>
    </row>
    <row r="138" spans="1:7" x14ac:dyDescent="0.2">
      <c r="A138" s="221"/>
      <c r="B138" s="221"/>
      <c r="C138" s="221"/>
      <c r="D138" s="221"/>
      <c r="E138" s="221"/>
      <c r="F138" s="221"/>
      <c r="G138" s="221"/>
    </row>
    <row r="139" spans="1:7" x14ac:dyDescent="0.2">
      <c r="A139" s="221"/>
      <c r="B139" s="221"/>
      <c r="C139" s="221"/>
      <c r="D139" s="221"/>
      <c r="E139" s="221"/>
      <c r="F139" s="221"/>
      <c r="G139" s="221"/>
    </row>
    <row r="140" spans="1:7" x14ac:dyDescent="0.2">
      <c r="A140" s="221"/>
      <c r="B140" s="221"/>
      <c r="C140" s="221"/>
      <c r="D140" s="221"/>
      <c r="E140" s="221"/>
      <c r="F140" s="221"/>
      <c r="G140" s="221"/>
    </row>
    <row r="142" spans="1:7" x14ac:dyDescent="0.2">
      <c r="A142" s="123" t="s">
        <v>607</v>
      </c>
      <c r="B142" s="45">
        <v>0.77</v>
      </c>
    </row>
    <row r="145" spans="1:7" ht="19" x14ac:dyDescent="0.25">
      <c r="A145" s="220" t="s">
        <v>608</v>
      </c>
      <c r="B145" s="220"/>
      <c r="C145" s="220"/>
      <c r="D145" s="220"/>
      <c r="E145" s="220"/>
      <c r="F145" s="220"/>
      <c r="G145" s="220"/>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horizontalDpi="1200" verticalDpi="1200"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view="pageLayout" topLeftCell="A204" zoomScale="84" zoomScaleNormal="100" zoomScalePageLayoutView="84" workbookViewId="0">
      <selection activeCell="D350" sqref="D350"/>
    </sheetView>
  </sheetViews>
  <sheetFormatPr baseColWidth="10" defaultColWidth="11" defaultRowHeight="16" x14ac:dyDescent="0.2"/>
  <cols>
    <col min="1" max="1" width="61.5" style="4" customWidth="1"/>
    <col min="2" max="5" width="13" style="4" customWidth="1"/>
    <col min="6" max="14" width="10.83203125" style="4" customWidth="1"/>
    <col min="15" max="16384" width="11" style="4"/>
  </cols>
  <sheetData>
    <row r="1" spans="1:16" ht="19" x14ac:dyDescent="0.25">
      <c r="A1" s="225" t="s">
        <v>609</v>
      </c>
      <c r="B1" s="225"/>
      <c r="C1" s="225"/>
      <c r="D1" s="225"/>
      <c r="E1" s="225"/>
      <c r="O1" s="124"/>
      <c r="P1" s="124"/>
    </row>
    <row r="2" spans="1:16" ht="19" x14ac:dyDescent="0.25">
      <c r="A2" s="35" t="s">
        <v>610</v>
      </c>
      <c r="O2" s="124"/>
      <c r="P2" s="124"/>
    </row>
    <row r="3" spans="1:16" ht="275" customHeight="1" x14ac:dyDescent="0.2">
      <c r="A3" s="243" t="s">
        <v>611</v>
      </c>
      <c r="B3" s="243"/>
      <c r="C3" s="243"/>
      <c r="D3" s="243"/>
      <c r="E3" s="243"/>
      <c r="O3" s="124"/>
      <c r="P3" s="124"/>
    </row>
    <row r="4" spans="1:16" x14ac:dyDescent="0.2">
      <c r="A4" s="125"/>
      <c r="B4" s="126"/>
      <c r="C4" s="74"/>
      <c r="D4" s="74"/>
      <c r="O4" s="124"/>
      <c r="P4" s="124"/>
    </row>
    <row r="5" spans="1:16" ht="34" customHeight="1" x14ac:dyDescent="0.2">
      <c r="A5" s="127"/>
      <c r="B5" s="128" t="s">
        <v>511</v>
      </c>
      <c r="C5" s="96" t="s">
        <v>512</v>
      </c>
      <c r="D5" s="96" t="s">
        <v>513</v>
      </c>
      <c r="O5" s="124"/>
      <c r="P5" s="124"/>
    </row>
    <row r="6" spans="1:16" x14ac:dyDescent="0.2">
      <c r="A6" s="129" t="s">
        <v>612</v>
      </c>
      <c r="B6" s="41">
        <v>1333</v>
      </c>
      <c r="C6" s="41">
        <v>1581</v>
      </c>
      <c r="D6" s="41">
        <v>0</v>
      </c>
      <c r="O6" s="124"/>
      <c r="P6" s="124"/>
    </row>
    <row r="7" spans="1:16" x14ac:dyDescent="0.2">
      <c r="A7" s="129"/>
      <c r="B7" s="130"/>
      <c r="C7" s="101"/>
      <c r="D7" s="101"/>
      <c r="O7" s="124"/>
      <c r="P7" s="124"/>
    </row>
    <row r="8" spans="1:16" x14ac:dyDescent="0.2">
      <c r="A8" s="129" t="s">
        <v>613</v>
      </c>
      <c r="B8" s="41">
        <v>880</v>
      </c>
      <c r="C8" s="41">
        <v>1210</v>
      </c>
      <c r="D8" s="41">
        <v>0</v>
      </c>
      <c r="O8" s="124"/>
      <c r="P8" s="124"/>
    </row>
    <row r="9" spans="1:16" x14ac:dyDescent="0.2">
      <c r="A9" s="129"/>
      <c r="B9" s="130"/>
      <c r="C9" s="101"/>
      <c r="D9" s="101"/>
      <c r="O9" s="124"/>
      <c r="P9" s="124"/>
    </row>
    <row r="10" spans="1:16" x14ac:dyDescent="0.2">
      <c r="A10" s="129" t="s">
        <v>614</v>
      </c>
      <c r="B10" s="41">
        <v>187</v>
      </c>
      <c r="C10" s="41">
        <v>203</v>
      </c>
      <c r="D10" s="41">
        <v>0</v>
      </c>
      <c r="O10" s="124"/>
      <c r="P10" s="124"/>
    </row>
    <row r="11" spans="1:16" x14ac:dyDescent="0.2">
      <c r="A11" s="129"/>
      <c r="B11" s="130"/>
      <c r="C11" s="101"/>
      <c r="D11" s="101"/>
      <c r="O11" s="124"/>
      <c r="P11" s="124"/>
    </row>
    <row r="12" spans="1:16" x14ac:dyDescent="0.2">
      <c r="A12" s="131" t="s">
        <v>615</v>
      </c>
      <c r="B12" s="41">
        <v>187</v>
      </c>
      <c r="C12" s="41">
        <v>203</v>
      </c>
      <c r="D12" s="41">
        <v>0</v>
      </c>
      <c r="O12" s="124"/>
      <c r="P12" s="124"/>
    </row>
    <row r="13" spans="1:16" x14ac:dyDescent="0.2">
      <c r="A13" s="129"/>
      <c r="B13" s="130"/>
      <c r="C13" s="101"/>
      <c r="D13" s="101"/>
      <c r="O13" s="124"/>
      <c r="P13" s="124"/>
    </row>
    <row r="14" spans="1:16" x14ac:dyDescent="0.2">
      <c r="A14" s="129" t="s">
        <v>616</v>
      </c>
      <c r="B14" s="41">
        <v>0</v>
      </c>
      <c r="C14" s="41">
        <v>0</v>
      </c>
      <c r="D14" s="41">
        <v>0</v>
      </c>
      <c r="O14" s="124"/>
      <c r="P14" s="124"/>
    </row>
    <row r="15" spans="1:16" x14ac:dyDescent="0.2">
      <c r="A15" s="127"/>
      <c r="B15" s="130"/>
      <c r="C15" s="101"/>
      <c r="D15" s="101"/>
      <c r="O15" s="124"/>
      <c r="P15" s="124"/>
    </row>
    <row r="16" spans="1:16" x14ac:dyDescent="0.2">
      <c r="A16" s="127"/>
      <c r="B16" s="101"/>
      <c r="C16" s="101"/>
      <c r="D16" s="101"/>
      <c r="E16" s="101"/>
      <c r="O16" s="124"/>
      <c r="P16" s="124"/>
    </row>
    <row r="17" spans="1:16" x14ac:dyDescent="0.2">
      <c r="A17" s="127"/>
      <c r="B17" s="101"/>
      <c r="C17" s="101"/>
      <c r="D17" s="101"/>
      <c r="E17" s="101"/>
      <c r="O17" s="124"/>
      <c r="P17" s="124"/>
    </row>
    <row r="18" spans="1:16" x14ac:dyDescent="0.2">
      <c r="A18" s="127"/>
      <c r="B18" s="101"/>
      <c r="C18" s="101"/>
      <c r="D18" s="101"/>
      <c r="E18" s="101"/>
      <c r="O18" s="124"/>
      <c r="P18" s="124"/>
    </row>
    <row r="19" spans="1:16" x14ac:dyDescent="0.2">
      <c r="A19" s="127"/>
      <c r="B19" s="115" t="s">
        <v>617</v>
      </c>
      <c r="C19" s="115" t="s">
        <v>618</v>
      </c>
      <c r="D19" s="115" t="s">
        <v>619</v>
      </c>
      <c r="E19" s="115" t="s">
        <v>556</v>
      </c>
      <c r="O19" s="124"/>
      <c r="P19" s="124"/>
    </row>
    <row r="20" spans="1:16" x14ac:dyDescent="0.2">
      <c r="A20" s="132" t="s">
        <v>620</v>
      </c>
      <c r="B20" s="41"/>
      <c r="C20" s="41"/>
      <c r="D20" s="41"/>
      <c r="E20" s="100">
        <f>SUM(B20:D20)</f>
        <v>0</v>
      </c>
      <c r="O20" s="124"/>
      <c r="P20" s="124"/>
    </row>
    <row r="21" spans="1:16" x14ac:dyDescent="0.2">
      <c r="A21" s="132" t="s">
        <v>621</v>
      </c>
      <c r="B21" s="41"/>
      <c r="C21" s="41"/>
      <c r="D21" s="41"/>
      <c r="E21" s="100">
        <f t="shared" ref="E21:E22" si="0">SUM(B21:D21)</f>
        <v>0</v>
      </c>
      <c r="O21" s="124"/>
      <c r="P21" s="124"/>
    </row>
    <row r="22" spans="1:16" x14ac:dyDescent="0.2">
      <c r="A22" s="133" t="s">
        <v>622</v>
      </c>
      <c r="B22" s="40"/>
      <c r="C22" s="40"/>
      <c r="D22" s="40"/>
      <c r="E22" s="100">
        <f t="shared" si="0"/>
        <v>0</v>
      </c>
      <c r="O22" s="124"/>
      <c r="P22" s="124"/>
    </row>
    <row r="23" spans="1:16" x14ac:dyDescent="0.2">
      <c r="O23" s="124"/>
      <c r="P23" s="124"/>
    </row>
    <row r="24" spans="1:16" ht="19" x14ac:dyDescent="0.25">
      <c r="A24" s="35" t="s">
        <v>623</v>
      </c>
      <c r="O24" s="124"/>
      <c r="P24" s="124"/>
    </row>
    <row r="25" spans="1:16" x14ac:dyDescent="0.2">
      <c r="O25" s="124"/>
      <c r="P25" s="124"/>
    </row>
    <row r="26" spans="1:16" x14ac:dyDescent="0.2">
      <c r="A26" s="79" t="s">
        <v>624</v>
      </c>
      <c r="O26" s="124"/>
      <c r="P26" s="124"/>
    </row>
    <row r="27" spans="1:16" x14ac:dyDescent="0.2">
      <c r="O27" s="124"/>
      <c r="P27" s="124"/>
    </row>
    <row r="28" spans="1:16" ht="17" x14ac:dyDescent="0.2">
      <c r="A28" s="84" t="s">
        <v>625</v>
      </c>
      <c r="B28" s="9" t="s">
        <v>21</v>
      </c>
    </row>
    <row r="29" spans="1:16" x14ac:dyDescent="0.2">
      <c r="A29" s="79" t="s">
        <v>626</v>
      </c>
      <c r="B29" s="74"/>
    </row>
    <row r="30" spans="1:16" x14ac:dyDescent="0.2">
      <c r="B30" s="74"/>
    </row>
    <row r="31" spans="1:16" x14ac:dyDescent="0.2">
      <c r="A31" s="79" t="s">
        <v>627</v>
      </c>
      <c r="B31" s="74"/>
    </row>
    <row r="32" spans="1:16" x14ac:dyDescent="0.2">
      <c r="A32" s="110" t="s">
        <v>628</v>
      </c>
      <c r="B32" s="57">
        <v>0</v>
      </c>
    </row>
    <row r="33" spans="1:2" x14ac:dyDescent="0.2">
      <c r="A33" s="110" t="s">
        <v>629</v>
      </c>
    </row>
    <row r="34" spans="1:2" x14ac:dyDescent="0.2">
      <c r="A34" s="110" t="s">
        <v>630</v>
      </c>
      <c r="B34" s="57">
        <v>0</v>
      </c>
    </row>
    <row r="35" spans="1:2" x14ac:dyDescent="0.2">
      <c r="B35" s="74"/>
    </row>
    <row r="36" spans="1:2" x14ac:dyDescent="0.2">
      <c r="A36" s="110" t="s">
        <v>631</v>
      </c>
      <c r="B36" s="9" t="s">
        <v>21</v>
      </c>
    </row>
    <row r="37" spans="1:2" x14ac:dyDescent="0.2">
      <c r="A37" s="134" t="s">
        <v>632</v>
      </c>
      <c r="B37" s="9"/>
    </row>
    <row r="38" spans="1:2" x14ac:dyDescent="0.2">
      <c r="A38" s="134" t="s">
        <v>633</v>
      </c>
      <c r="B38" s="9"/>
    </row>
    <row r="42" spans="1:2" ht="19" x14ac:dyDescent="0.25">
      <c r="A42" s="35" t="s">
        <v>634</v>
      </c>
    </row>
    <row r="44" spans="1:2" x14ac:dyDescent="0.2">
      <c r="A44" s="4" t="s">
        <v>635</v>
      </c>
    </row>
    <row r="45" spans="1:2" x14ac:dyDescent="0.2">
      <c r="A45" s="8" t="s">
        <v>10</v>
      </c>
    </row>
    <row r="46" spans="1:2" x14ac:dyDescent="0.2">
      <c r="A46" s="71"/>
    </row>
    <row r="47" spans="1:2" x14ac:dyDescent="0.2">
      <c r="A47" s="71"/>
    </row>
    <row r="48" spans="1:2" x14ac:dyDescent="0.2">
      <c r="A48" s="71"/>
    </row>
    <row r="50" spans="1:5" ht="19" x14ac:dyDescent="0.25">
      <c r="A50" s="35" t="s">
        <v>636</v>
      </c>
    </row>
    <row r="52" spans="1:5" ht="36" customHeight="1" x14ac:dyDescent="0.2">
      <c r="A52" s="221" t="s">
        <v>637</v>
      </c>
      <c r="B52" s="221"/>
      <c r="C52" s="221"/>
      <c r="D52" s="221"/>
      <c r="E52" s="221"/>
    </row>
    <row r="53" spans="1:5" x14ac:dyDescent="0.2">
      <c r="A53" s="8" t="s">
        <v>27</v>
      </c>
    </row>
    <row r="55" spans="1:5" ht="19" x14ac:dyDescent="0.25">
      <c r="A55" s="135" t="s">
        <v>638</v>
      </c>
    </row>
    <row r="57" spans="1:5" ht="46" customHeight="1" x14ac:dyDescent="0.2">
      <c r="A57" s="221" t="s">
        <v>639</v>
      </c>
      <c r="B57" s="221"/>
      <c r="C57" s="221"/>
      <c r="D57" s="221"/>
      <c r="E57" s="221"/>
    </row>
    <row r="58" spans="1:5" ht="32" x14ac:dyDescent="0.2">
      <c r="B58" s="136" t="s">
        <v>640</v>
      </c>
      <c r="C58" s="136" t="s">
        <v>641</v>
      </c>
    </row>
    <row r="59" spans="1:5" x14ac:dyDescent="0.2">
      <c r="A59" s="3" t="s">
        <v>642</v>
      </c>
      <c r="B59" s="40">
        <v>16</v>
      </c>
      <c r="C59" s="40"/>
    </row>
    <row r="60" spans="1:5" x14ac:dyDescent="0.2">
      <c r="A60" s="3" t="s">
        <v>643</v>
      </c>
      <c r="B60" s="40">
        <v>4</v>
      </c>
      <c r="C60" s="40"/>
    </row>
    <row r="61" spans="1:5" x14ac:dyDescent="0.2">
      <c r="A61" s="3" t="s">
        <v>412</v>
      </c>
      <c r="B61" s="40">
        <v>1</v>
      </c>
      <c r="C61" s="40"/>
    </row>
    <row r="62" spans="1:5" x14ac:dyDescent="0.2">
      <c r="A62" s="3" t="s">
        <v>644</v>
      </c>
      <c r="B62" s="4">
        <v>1</v>
      </c>
      <c r="C62" s="40"/>
    </row>
    <row r="63" spans="1:5" x14ac:dyDescent="0.2">
      <c r="A63" s="3" t="s">
        <v>645</v>
      </c>
      <c r="B63" s="40">
        <v>1</v>
      </c>
      <c r="C63" s="40"/>
    </row>
    <row r="64" spans="1:5" x14ac:dyDescent="0.2">
      <c r="A64" s="3" t="s">
        <v>646</v>
      </c>
      <c r="B64" s="40">
        <v>2</v>
      </c>
      <c r="C64" s="40"/>
    </row>
    <row r="65" spans="1:4" x14ac:dyDescent="0.2">
      <c r="A65" s="3" t="s">
        <v>647</v>
      </c>
      <c r="B65" s="40">
        <v>1</v>
      </c>
      <c r="C65" s="40"/>
    </row>
    <row r="66" spans="1:4" x14ac:dyDescent="0.2">
      <c r="A66" s="3" t="s">
        <v>398</v>
      </c>
      <c r="B66" s="40">
        <v>1</v>
      </c>
      <c r="C66" s="40"/>
    </row>
    <row r="67" spans="1:4" x14ac:dyDescent="0.2">
      <c r="A67" s="3" t="s">
        <v>648</v>
      </c>
      <c r="B67" s="40">
        <v>0</v>
      </c>
      <c r="C67" s="40"/>
    </row>
    <row r="68" spans="1:4" x14ac:dyDescent="0.2">
      <c r="A68" s="3" t="s">
        <v>649</v>
      </c>
      <c r="B68" s="40">
        <v>0</v>
      </c>
      <c r="C68" s="40"/>
    </row>
    <row r="69" spans="1:4" ht="20" customHeight="1" x14ac:dyDescent="0.2">
      <c r="A69" s="3" t="s">
        <v>650</v>
      </c>
      <c r="B69" s="40">
        <v>1</v>
      </c>
      <c r="C69" s="40"/>
    </row>
    <row r="70" spans="1:4" ht="17" customHeight="1" x14ac:dyDescent="0.2">
      <c r="B70" s="137"/>
      <c r="C70" s="137"/>
    </row>
    <row r="71" spans="1:4" x14ac:dyDescent="0.2">
      <c r="A71" s="72" t="s">
        <v>651</v>
      </c>
    </row>
    <row r="72" spans="1:4" ht="36" customHeight="1" x14ac:dyDescent="0.2">
      <c r="A72" s="62"/>
      <c r="B72" s="124"/>
      <c r="C72" s="124"/>
      <c r="D72" s="124"/>
    </row>
    <row r="73" spans="1:4" ht="10" customHeight="1" x14ac:dyDescent="0.2">
      <c r="A73" s="77"/>
      <c r="B73" s="124"/>
      <c r="C73" s="124"/>
      <c r="D73" s="124"/>
    </row>
    <row r="74" spans="1:4" ht="21" customHeight="1" x14ac:dyDescent="0.2">
      <c r="A74" s="124" t="s">
        <v>652</v>
      </c>
      <c r="B74" s="124"/>
      <c r="C74" s="124"/>
      <c r="D74" s="124"/>
    </row>
    <row r="75" spans="1:4" ht="36" customHeight="1" x14ac:dyDescent="0.2">
      <c r="A75" s="62"/>
      <c r="B75" s="124"/>
      <c r="C75" s="124"/>
      <c r="D75" s="124"/>
    </row>
    <row r="76" spans="1:4" ht="14" customHeight="1" x14ac:dyDescent="0.2">
      <c r="A76" s="124"/>
      <c r="B76" s="124"/>
      <c r="C76" s="124"/>
      <c r="D76" s="124"/>
    </row>
    <row r="77" spans="1:4" ht="19" x14ac:dyDescent="0.25">
      <c r="A77" s="135" t="s">
        <v>653</v>
      </c>
    </row>
    <row r="79" spans="1:4" ht="68" customHeight="1" x14ac:dyDescent="0.2">
      <c r="A79" s="221" t="s">
        <v>654</v>
      </c>
      <c r="B79" s="221"/>
      <c r="C79" s="221"/>
    </row>
    <row r="80" spans="1:4" x14ac:dyDescent="0.2">
      <c r="A80" s="43"/>
    </row>
    <row r="82" spans="1:5" x14ac:dyDescent="0.2">
      <c r="A82" s="79" t="s">
        <v>655</v>
      </c>
    </row>
    <row r="83" spans="1:5" ht="83" customHeight="1" x14ac:dyDescent="0.2">
      <c r="A83" s="55"/>
    </row>
    <row r="85" spans="1:5" ht="19" x14ac:dyDescent="0.25">
      <c r="A85" s="135" t="s">
        <v>656</v>
      </c>
    </row>
    <row r="87" spans="1:5" x14ac:dyDescent="0.2">
      <c r="A87" s="221" t="s">
        <v>657</v>
      </c>
      <c r="B87" s="221"/>
      <c r="C87" s="221"/>
      <c r="D87" s="221"/>
      <c r="E87" s="221"/>
    </row>
    <row r="88" spans="1:5" x14ac:dyDescent="0.2">
      <c r="A88" s="221"/>
      <c r="B88" s="221"/>
      <c r="C88" s="221"/>
      <c r="D88" s="221"/>
      <c r="E88" s="221"/>
    </row>
    <row r="90" spans="1:5" x14ac:dyDescent="0.2">
      <c r="A90" s="126" t="s">
        <v>658</v>
      </c>
    </row>
    <row r="91" spans="1:5" x14ac:dyDescent="0.2">
      <c r="A91" s="4" t="s">
        <v>659</v>
      </c>
      <c r="B91" s="138" t="s">
        <v>29</v>
      </c>
    </row>
    <row r="92" spans="1:5" x14ac:dyDescent="0.2">
      <c r="A92" s="4" t="s">
        <v>660</v>
      </c>
      <c r="B92" s="138" t="s">
        <v>44</v>
      </c>
    </row>
    <row r="93" spans="1:5" x14ac:dyDescent="0.2">
      <c r="A93" s="4" t="s">
        <v>661</v>
      </c>
      <c r="B93" s="138" t="s">
        <v>13</v>
      </c>
    </row>
    <row r="94" spans="1:5" x14ac:dyDescent="0.2">
      <c r="A94" s="4" t="s">
        <v>662</v>
      </c>
      <c r="B94" s="138" t="s">
        <v>29</v>
      </c>
    </row>
    <row r="95" spans="1:5" x14ac:dyDescent="0.2">
      <c r="A95" s="4" t="s">
        <v>663</v>
      </c>
      <c r="B95" s="138" t="s">
        <v>44</v>
      </c>
    </row>
    <row r="96" spans="1:5" x14ac:dyDescent="0.2">
      <c r="A96" s="4" t="s">
        <v>664</v>
      </c>
      <c r="B96" s="138" t="s">
        <v>29</v>
      </c>
    </row>
    <row r="97" spans="1:2" x14ac:dyDescent="0.2">
      <c r="A97" s="126" t="s">
        <v>665</v>
      </c>
    </row>
    <row r="98" spans="1:2" x14ac:dyDescent="0.2">
      <c r="A98" s="4" t="s">
        <v>666</v>
      </c>
      <c r="B98" s="138" t="s">
        <v>44</v>
      </c>
    </row>
    <row r="99" spans="1:2" x14ac:dyDescent="0.2">
      <c r="A99" s="4" t="s">
        <v>667</v>
      </c>
      <c r="B99" s="138" t="s">
        <v>29</v>
      </c>
    </row>
    <row r="100" spans="1:2" x14ac:dyDescent="0.2">
      <c r="A100" s="4" t="s">
        <v>668</v>
      </c>
      <c r="B100" s="138" t="s">
        <v>29</v>
      </c>
    </row>
    <row r="101" spans="1:2" x14ac:dyDescent="0.2">
      <c r="A101" s="4" t="s">
        <v>669</v>
      </c>
      <c r="B101" s="138" t="s">
        <v>29</v>
      </c>
    </row>
    <row r="102" spans="1:2" x14ac:dyDescent="0.2">
      <c r="A102" s="4" t="s">
        <v>670</v>
      </c>
      <c r="B102" s="138" t="s">
        <v>44</v>
      </c>
    </row>
    <row r="103" spans="1:2" x14ac:dyDescent="0.2">
      <c r="A103" s="4" t="s">
        <v>671</v>
      </c>
      <c r="B103" s="138" t="s">
        <v>44</v>
      </c>
    </row>
    <row r="104" spans="1:2" x14ac:dyDescent="0.2">
      <c r="A104" s="4" t="s">
        <v>672</v>
      </c>
      <c r="B104" s="138" t="s">
        <v>44</v>
      </c>
    </row>
    <row r="105" spans="1:2" x14ac:dyDescent="0.2">
      <c r="A105" s="4" t="s">
        <v>673</v>
      </c>
      <c r="B105" s="138" t="s">
        <v>44</v>
      </c>
    </row>
    <row r="106" spans="1:2" x14ac:dyDescent="0.2">
      <c r="A106" s="4" t="s">
        <v>674</v>
      </c>
      <c r="B106" s="138" t="s">
        <v>54</v>
      </c>
    </row>
    <row r="107" spans="1:2" x14ac:dyDescent="0.2">
      <c r="A107" s="4" t="s">
        <v>675</v>
      </c>
      <c r="B107" s="138" t="s">
        <v>44</v>
      </c>
    </row>
    <row r="108" spans="1:2" x14ac:dyDescent="0.2">
      <c r="A108" s="4" t="s">
        <v>676</v>
      </c>
      <c r="B108" s="138" t="s">
        <v>44</v>
      </c>
    </row>
    <row r="109" spans="1:2" x14ac:dyDescent="0.2">
      <c r="A109" s="4" t="s">
        <v>677</v>
      </c>
      <c r="B109" s="138" t="s">
        <v>54</v>
      </c>
    </row>
    <row r="111" spans="1:2" x14ac:dyDescent="0.2">
      <c r="A111" s="4" t="s">
        <v>678</v>
      </c>
    </row>
    <row r="112" spans="1:2" ht="106" customHeight="1" x14ac:dyDescent="0.2">
      <c r="A112" s="55"/>
    </row>
    <row r="114" spans="1:4" ht="19" x14ac:dyDescent="0.25">
      <c r="A114" s="135" t="s">
        <v>679</v>
      </c>
    </row>
    <row r="115" spans="1:4" ht="34" customHeight="1" x14ac:dyDescent="0.2">
      <c r="A115" s="262" t="s">
        <v>680</v>
      </c>
      <c r="B115" s="262"/>
      <c r="C115" s="262"/>
      <c r="D115" s="8" t="s">
        <v>5</v>
      </c>
    </row>
    <row r="116" spans="1:4" x14ac:dyDescent="0.2">
      <c r="A116" s="139" t="s">
        <v>681</v>
      </c>
    </row>
    <row r="118" spans="1:4" ht="27" customHeight="1" x14ac:dyDescent="0.2">
      <c r="A118" s="71" t="s">
        <v>682</v>
      </c>
    </row>
    <row r="119" spans="1:4" x14ac:dyDescent="0.2">
      <c r="A119" s="9" t="s">
        <v>55</v>
      </c>
    </row>
    <row r="120" spans="1:4" ht="28" customHeight="1" x14ac:dyDescent="0.2">
      <c r="A120" s="71" t="s">
        <v>683</v>
      </c>
    </row>
    <row r="121" spans="1:4" x14ac:dyDescent="0.2">
      <c r="A121" s="8" t="s">
        <v>55</v>
      </c>
    </row>
    <row r="122" spans="1:4" ht="29" customHeight="1" x14ac:dyDescent="0.2">
      <c r="A122" s="71" t="s">
        <v>684</v>
      </c>
    </row>
    <row r="123" spans="1:4" x14ac:dyDescent="0.2">
      <c r="A123" s="8" t="s">
        <v>55</v>
      </c>
    </row>
    <row r="125" spans="1:4" x14ac:dyDescent="0.2">
      <c r="A125" s="4" t="s">
        <v>685</v>
      </c>
      <c r="B125" s="8" t="s">
        <v>21</v>
      </c>
    </row>
    <row r="127" spans="1:4" x14ac:dyDescent="0.2">
      <c r="A127" s="4" t="s">
        <v>686</v>
      </c>
      <c r="D127" s="10">
        <v>45383</v>
      </c>
    </row>
    <row r="128" spans="1:4" x14ac:dyDescent="0.2">
      <c r="A128" s="79" t="s">
        <v>687</v>
      </c>
    </row>
    <row r="130" spans="1:5" ht="51" customHeight="1" x14ac:dyDescent="0.2">
      <c r="A130" s="221" t="s">
        <v>688</v>
      </c>
      <c r="B130" s="221"/>
      <c r="C130" s="221"/>
      <c r="D130" s="221"/>
      <c r="E130" s="221"/>
    </row>
    <row r="131" spans="1:5" ht="94" customHeight="1" x14ac:dyDescent="0.2">
      <c r="A131" s="17"/>
    </row>
    <row r="133" spans="1:5" ht="34" x14ac:dyDescent="0.2">
      <c r="A133" s="84" t="s">
        <v>689</v>
      </c>
    </row>
    <row r="134" spans="1:5" x14ac:dyDescent="0.2">
      <c r="B134" s="77"/>
      <c r="C134" s="77"/>
      <c r="D134" s="77"/>
      <c r="E134" s="77"/>
    </row>
    <row r="135" spans="1:5" x14ac:dyDescent="0.2">
      <c r="B135" s="77"/>
      <c r="C135" s="77"/>
      <c r="D135" s="77"/>
      <c r="E135" s="77"/>
    </row>
    <row r="136" spans="1:5" x14ac:dyDescent="0.2">
      <c r="B136" s="77"/>
      <c r="C136" s="77"/>
      <c r="D136" s="77"/>
      <c r="E136" s="77"/>
    </row>
    <row r="137" spans="1:5" x14ac:dyDescent="0.2">
      <c r="B137" s="77"/>
      <c r="C137" s="77"/>
      <c r="D137" s="77"/>
      <c r="E137" s="77"/>
    </row>
    <row r="138" spans="1:5" x14ac:dyDescent="0.2">
      <c r="B138" s="77"/>
      <c r="C138" s="77"/>
      <c r="D138" s="77"/>
      <c r="E138" s="77"/>
    </row>
    <row r="139" spans="1:5" x14ac:dyDescent="0.2">
      <c r="B139" s="77"/>
      <c r="C139" s="77"/>
      <c r="D139" s="77"/>
      <c r="E139" s="77"/>
    </row>
    <row r="140" spans="1:5" x14ac:dyDescent="0.2">
      <c r="B140" s="77"/>
      <c r="C140" s="77"/>
      <c r="D140" s="77"/>
      <c r="E140" s="77"/>
    </row>
    <row r="141" spans="1:5" x14ac:dyDescent="0.2">
      <c r="B141" s="77"/>
      <c r="C141" s="77"/>
      <c r="D141" s="77"/>
      <c r="E141" s="77"/>
    </row>
    <row r="142" spans="1:5" x14ac:dyDescent="0.2">
      <c r="A142" s="140" t="s">
        <v>690</v>
      </c>
      <c r="B142" s="77"/>
      <c r="C142" s="77"/>
      <c r="D142" s="77"/>
      <c r="E142" s="77"/>
    </row>
    <row r="143" spans="1:5" ht="71" customHeight="1" x14ac:dyDescent="0.2">
      <c r="A143" s="6"/>
      <c r="B143" s="77"/>
      <c r="C143" s="77"/>
      <c r="D143" s="77"/>
      <c r="E143" s="77"/>
    </row>
    <row r="144" spans="1:5" ht="19" x14ac:dyDescent="0.25">
      <c r="A144" s="135" t="s">
        <v>691</v>
      </c>
    </row>
    <row r="145" spans="1:5" ht="4" customHeight="1" x14ac:dyDescent="0.2"/>
    <row r="146" spans="1:5" ht="69" customHeight="1" x14ac:dyDescent="0.2">
      <c r="A146" s="243" t="s">
        <v>692</v>
      </c>
      <c r="B146" s="243"/>
      <c r="C146" s="243"/>
      <c r="D146" s="243"/>
      <c r="E146" s="243"/>
    </row>
    <row r="147" spans="1:5" ht="25" customHeight="1" x14ac:dyDescent="0.2">
      <c r="A147" s="273" t="s">
        <v>693</v>
      </c>
      <c r="B147" s="273"/>
      <c r="C147" s="273"/>
      <c r="D147" s="273"/>
      <c r="E147" s="273"/>
    </row>
    <row r="148" spans="1:5" x14ac:dyDescent="0.2">
      <c r="A148" s="268" t="s">
        <v>694</v>
      </c>
      <c r="B148" s="269"/>
      <c r="C148" s="269"/>
      <c r="D148" s="269"/>
      <c r="E148" s="269"/>
    </row>
    <row r="149" spans="1:5" x14ac:dyDescent="0.2">
      <c r="A149" s="141" t="s">
        <v>695</v>
      </c>
      <c r="B149" s="142"/>
      <c r="C149" s="142"/>
      <c r="D149" s="142"/>
      <c r="E149" s="142"/>
    </row>
    <row r="150" spans="1:5" ht="53" customHeight="1" x14ac:dyDescent="0.2">
      <c r="A150" s="269" t="s">
        <v>696</v>
      </c>
      <c r="B150" s="269"/>
      <c r="C150" s="269"/>
      <c r="D150" s="269"/>
      <c r="E150" s="269"/>
    </row>
    <row r="152" spans="1:5" x14ac:dyDescent="0.2">
      <c r="B152" s="126" t="s">
        <v>697</v>
      </c>
      <c r="C152" s="126" t="s">
        <v>698</v>
      </c>
    </row>
    <row r="153" spans="1:5" x14ac:dyDescent="0.2">
      <c r="A153" s="123" t="s">
        <v>699</v>
      </c>
      <c r="B153" s="45">
        <v>0.37</v>
      </c>
      <c r="C153" s="44">
        <v>146</v>
      </c>
    </row>
    <row r="154" spans="1:5" x14ac:dyDescent="0.2">
      <c r="A154" s="123" t="s">
        <v>700</v>
      </c>
      <c r="B154" s="45">
        <v>0.05</v>
      </c>
      <c r="C154" s="44">
        <v>19</v>
      </c>
    </row>
    <row r="156" spans="1:5" ht="38" customHeight="1" x14ac:dyDescent="0.2">
      <c r="A156" s="262" t="s">
        <v>701</v>
      </c>
      <c r="B156" s="243"/>
      <c r="C156" s="243"/>
      <c r="D156" s="243"/>
      <c r="E156" s="243"/>
    </row>
    <row r="157" spans="1:5" ht="5" customHeight="1" x14ac:dyDescent="0.2"/>
    <row r="158" spans="1:5" ht="61" customHeight="1" x14ac:dyDescent="0.2">
      <c r="A158" s="143" t="s">
        <v>702</v>
      </c>
      <c r="B158" s="95" t="s">
        <v>703</v>
      </c>
      <c r="C158" s="95" t="s">
        <v>704</v>
      </c>
      <c r="D158" s="95" t="s">
        <v>705</v>
      </c>
    </row>
    <row r="159" spans="1:5" x14ac:dyDescent="0.2">
      <c r="A159" s="71" t="s">
        <v>706</v>
      </c>
      <c r="B159" s="13">
        <v>1070</v>
      </c>
      <c r="C159" s="13">
        <v>1180</v>
      </c>
      <c r="D159" s="13">
        <v>1280</v>
      </c>
    </row>
    <row r="160" spans="1:5" x14ac:dyDescent="0.2">
      <c r="A160" s="71" t="s">
        <v>707</v>
      </c>
      <c r="B160" s="13">
        <v>550</v>
      </c>
      <c r="C160" s="13">
        <v>600</v>
      </c>
      <c r="D160" s="13">
        <v>660</v>
      </c>
    </row>
    <row r="161" spans="1:4" x14ac:dyDescent="0.2">
      <c r="A161" s="71" t="s">
        <v>708</v>
      </c>
      <c r="B161" s="13">
        <v>520</v>
      </c>
      <c r="C161" s="13">
        <v>580</v>
      </c>
      <c r="D161" s="13">
        <v>620</v>
      </c>
    </row>
    <row r="162" spans="1:4" x14ac:dyDescent="0.2">
      <c r="A162" s="71" t="s">
        <v>709</v>
      </c>
      <c r="B162" s="13">
        <v>22</v>
      </c>
      <c r="C162" s="13">
        <v>25</v>
      </c>
      <c r="D162" s="13">
        <v>29</v>
      </c>
    </row>
    <row r="163" spans="1:4" x14ac:dyDescent="0.2">
      <c r="A163" s="71" t="s">
        <v>710</v>
      </c>
      <c r="B163" s="13">
        <v>21</v>
      </c>
      <c r="C163" s="13">
        <v>24</v>
      </c>
      <c r="D163" s="13">
        <v>27</v>
      </c>
    </row>
    <row r="164" spans="1:4" x14ac:dyDescent="0.2">
      <c r="A164" s="71" t="s">
        <v>711</v>
      </c>
      <c r="B164" s="13">
        <v>21</v>
      </c>
      <c r="C164" s="13">
        <v>24</v>
      </c>
      <c r="D164" s="13">
        <v>26</v>
      </c>
    </row>
    <row r="165" spans="1:4" x14ac:dyDescent="0.2">
      <c r="A165" s="71" t="s">
        <v>712</v>
      </c>
      <c r="B165" s="13">
        <v>28</v>
      </c>
      <c r="C165" s="13">
        <v>32</v>
      </c>
      <c r="D165" s="13">
        <v>34</v>
      </c>
    </row>
    <row r="166" spans="1:4" x14ac:dyDescent="0.2">
      <c r="A166" s="71" t="s">
        <v>713</v>
      </c>
      <c r="B166" s="13">
        <v>25</v>
      </c>
      <c r="C166" s="13">
        <v>27</v>
      </c>
      <c r="D166" s="13">
        <v>30</v>
      </c>
    </row>
    <row r="167" spans="1:4" x14ac:dyDescent="0.2">
      <c r="A167" s="71" t="s">
        <v>714</v>
      </c>
      <c r="B167" s="13">
        <v>25</v>
      </c>
      <c r="C167" s="13">
        <v>25</v>
      </c>
      <c r="D167" s="13">
        <v>25</v>
      </c>
    </row>
    <row r="168" spans="1:4" ht="34" x14ac:dyDescent="0.2">
      <c r="A168" s="144" t="s">
        <v>715</v>
      </c>
    </row>
    <row r="169" spans="1:4" ht="68" x14ac:dyDescent="0.2">
      <c r="A169" s="145" t="s">
        <v>716</v>
      </c>
      <c r="B169" s="146" t="s">
        <v>717</v>
      </c>
      <c r="C169" s="87" t="s">
        <v>718</v>
      </c>
    </row>
    <row r="170" spans="1:4" x14ac:dyDescent="0.2">
      <c r="A170" s="147" t="s">
        <v>719</v>
      </c>
      <c r="B170" s="14">
        <v>0.09</v>
      </c>
      <c r="C170" s="15">
        <v>0.06</v>
      </c>
    </row>
    <row r="171" spans="1:4" x14ac:dyDescent="0.2">
      <c r="A171" s="147" t="s">
        <v>720</v>
      </c>
      <c r="B171" s="14">
        <v>0.37</v>
      </c>
      <c r="C171" s="15">
        <v>0.26</v>
      </c>
    </row>
    <row r="172" spans="1:4" x14ac:dyDescent="0.2">
      <c r="A172" s="147" t="s">
        <v>721</v>
      </c>
      <c r="B172" s="14">
        <v>0.43</v>
      </c>
      <c r="C172" s="15">
        <v>0.49</v>
      </c>
    </row>
    <row r="173" spans="1:4" x14ac:dyDescent="0.2">
      <c r="A173" s="147" t="s">
        <v>722</v>
      </c>
      <c r="B173" s="14">
        <v>0.1</v>
      </c>
      <c r="C173" s="15">
        <v>0.19</v>
      </c>
    </row>
    <row r="174" spans="1:4" x14ac:dyDescent="0.2">
      <c r="A174" s="147" t="s">
        <v>723</v>
      </c>
      <c r="B174" s="14">
        <v>0.01</v>
      </c>
      <c r="C174" s="15">
        <v>0.01</v>
      </c>
    </row>
    <row r="175" spans="1:4" x14ac:dyDescent="0.2">
      <c r="A175" s="147" t="s">
        <v>724</v>
      </c>
      <c r="B175" s="14">
        <v>0</v>
      </c>
      <c r="C175" s="15">
        <v>0</v>
      </c>
    </row>
    <row r="176" spans="1:4" x14ac:dyDescent="0.2">
      <c r="A176" s="148" t="s">
        <v>556</v>
      </c>
      <c r="B176" s="149">
        <f>SUM(B170:B175)</f>
        <v>0.99999999999999989</v>
      </c>
      <c r="C176" s="218">
        <f>SUM(C170:C175)</f>
        <v>1.01</v>
      </c>
    </row>
    <row r="178" spans="1:5" ht="34" x14ac:dyDescent="0.2">
      <c r="A178" s="145" t="s">
        <v>716</v>
      </c>
      <c r="B178" s="146" t="s">
        <v>725</v>
      </c>
      <c r="D178" s="145" t="s">
        <v>716</v>
      </c>
      <c r="E178" s="146" t="s">
        <v>726</v>
      </c>
    </row>
    <row r="179" spans="1:5" x14ac:dyDescent="0.2">
      <c r="A179" s="147" t="s">
        <v>727</v>
      </c>
      <c r="B179" s="14">
        <v>0.06</v>
      </c>
      <c r="D179" s="150" t="s">
        <v>728</v>
      </c>
      <c r="E179" s="14">
        <v>0.16</v>
      </c>
    </row>
    <row r="180" spans="1:5" x14ac:dyDescent="0.2">
      <c r="A180" s="147" t="s">
        <v>729</v>
      </c>
      <c r="B180" s="14">
        <v>0.37</v>
      </c>
      <c r="D180" s="150" t="s">
        <v>730</v>
      </c>
      <c r="E180" s="14">
        <v>0.37</v>
      </c>
    </row>
    <row r="181" spans="1:5" x14ac:dyDescent="0.2">
      <c r="A181" s="147" t="s">
        <v>731</v>
      </c>
      <c r="B181" s="14">
        <v>0.44</v>
      </c>
      <c r="D181" s="150" t="s">
        <v>732</v>
      </c>
      <c r="E181" s="14">
        <v>0.37</v>
      </c>
    </row>
    <row r="182" spans="1:5" x14ac:dyDescent="0.2">
      <c r="A182" s="147" t="s">
        <v>733</v>
      </c>
      <c r="B182" s="14">
        <v>0.12</v>
      </c>
      <c r="D182" s="150" t="s">
        <v>734</v>
      </c>
      <c r="E182" s="14">
        <v>0.11</v>
      </c>
    </row>
    <row r="183" spans="1:5" x14ac:dyDescent="0.2">
      <c r="A183" s="147" t="s">
        <v>735</v>
      </c>
      <c r="B183" s="14">
        <v>0.01</v>
      </c>
      <c r="D183" s="150" t="s">
        <v>736</v>
      </c>
      <c r="E183" s="14">
        <v>0</v>
      </c>
    </row>
    <row r="184" spans="1:5" x14ac:dyDescent="0.2">
      <c r="A184" s="147" t="s">
        <v>737</v>
      </c>
      <c r="B184" s="14">
        <v>0</v>
      </c>
      <c r="D184" s="150" t="s">
        <v>738</v>
      </c>
      <c r="E184" s="14">
        <v>0</v>
      </c>
    </row>
    <row r="185" spans="1:5" x14ac:dyDescent="0.2">
      <c r="A185" s="148" t="s">
        <v>556</v>
      </c>
      <c r="B185" s="149">
        <f>SUM(B179:B184)</f>
        <v>1</v>
      </c>
      <c r="D185" s="151" t="s">
        <v>556</v>
      </c>
      <c r="E185" s="149">
        <f>SUM(E179:E184)</f>
        <v>1.01</v>
      </c>
    </row>
    <row r="188" spans="1:5" ht="17" x14ac:dyDescent="0.2">
      <c r="A188" s="145" t="s">
        <v>716</v>
      </c>
      <c r="B188" s="152" t="s">
        <v>739</v>
      </c>
      <c r="C188" s="152" t="s">
        <v>740</v>
      </c>
      <c r="D188" s="152" t="s">
        <v>741</v>
      </c>
      <c r="E188" s="152" t="s">
        <v>742</v>
      </c>
    </row>
    <row r="189" spans="1:5" x14ac:dyDescent="0.2">
      <c r="A189" s="150" t="s">
        <v>728</v>
      </c>
      <c r="B189" s="16">
        <v>0.11</v>
      </c>
      <c r="C189" s="16">
        <v>0.05</v>
      </c>
      <c r="D189" s="16"/>
      <c r="E189" s="16"/>
    </row>
    <row r="190" spans="1:5" x14ac:dyDescent="0.2">
      <c r="A190" s="150" t="s">
        <v>730</v>
      </c>
      <c r="B190" s="16">
        <v>0.26</v>
      </c>
      <c r="C190" s="16">
        <v>0.42</v>
      </c>
      <c r="D190" s="16"/>
      <c r="E190" s="16"/>
    </row>
    <row r="191" spans="1:5" x14ac:dyDescent="0.2">
      <c r="A191" s="150" t="s">
        <v>732</v>
      </c>
      <c r="B191" s="16">
        <v>0.53</v>
      </c>
      <c r="C191" s="16">
        <v>0.32</v>
      </c>
      <c r="D191" s="16"/>
      <c r="E191" s="16"/>
    </row>
    <row r="192" spans="1:5" x14ac:dyDescent="0.2">
      <c r="A192" s="150" t="s">
        <v>734</v>
      </c>
      <c r="B192" s="16">
        <v>0.11</v>
      </c>
      <c r="C192" s="16">
        <v>0.21</v>
      </c>
      <c r="D192" s="16"/>
      <c r="E192" s="16"/>
    </row>
    <row r="193" spans="1:5" x14ac:dyDescent="0.2">
      <c r="A193" s="150" t="s">
        <v>736</v>
      </c>
      <c r="B193" s="14">
        <v>0</v>
      </c>
      <c r="C193" s="14">
        <v>0</v>
      </c>
      <c r="D193" s="16"/>
      <c r="E193" s="16"/>
    </row>
    <row r="194" spans="1:5" x14ac:dyDescent="0.2">
      <c r="A194" s="150" t="s">
        <v>738</v>
      </c>
      <c r="B194" s="14">
        <v>0</v>
      </c>
      <c r="C194" s="14">
        <v>0</v>
      </c>
      <c r="D194" s="16"/>
      <c r="E194" s="16"/>
    </row>
    <row r="195" spans="1:5" x14ac:dyDescent="0.2">
      <c r="A195" s="151" t="s">
        <v>556</v>
      </c>
      <c r="B195" s="153">
        <f>SUM(B189:B193)</f>
        <v>1.01</v>
      </c>
      <c r="C195" s="153">
        <f>SUM(C189:C194)</f>
        <v>1</v>
      </c>
      <c r="D195" s="153">
        <f>SUM(D189:D194)</f>
        <v>0</v>
      </c>
      <c r="E195" s="153">
        <f>SUM(E189:E194)</f>
        <v>0</v>
      </c>
    </row>
    <row r="196" spans="1:5" ht="19" x14ac:dyDescent="0.25">
      <c r="A196" s="135" t="s">
        <v>743</v>
      </c>
    </row>
    <row r="198" spans="1:5" ht="38" customHeight="1" x14ac:dyDescent="0.2">
      <c r="A198" s="243" t="s">
        <v>744</v>
      </c>
      <c r="B198" s="243"/>
      <c r="C198" s="243"/>
      <c r="D198" s="243"/>
      <c r="E198" s="243"/>
    </row>
    <row r="200" spans="1:5" x14ac:dyDescent="0.2">
      <c r="A200" s="154" t="s">
        <v>745</v>
      </c>
      <c r="B200" s="155" t="s">
        <v>2</v>
      </c>
    </row>
    <row r="201" spans="1:5" ht="34.5" customHeight="1" x14ac:dyDescent="0.2">
      <c r="A201" s="145" t="s">
        <v>746</v>
      </c>
      <c r="B201" s="46">
        <v>0.26</v>
      </c>
    </row>
    <row r="202" spans="1:5" ht="34.5" customHeight="1" x14ac:dyDescent="0.2">
      <c r="A202" s="145" t="s">
        <v>747</v>
      </c>
      <c r="B202" s="46">
        <v>0.56000000000000005</v>
      </c>
    </row>
    <row r="203" spans="1:5" ht="34.5" customHeight="1" x14ac:dyDescent="0.2">
      <c r="A203" s="145" t="s">
        <v>748</v>
      </c>
      <c r="B203" s="46">
        <v>0.86</v>
      </c>
      <c r="D203" s="261" t="s">
        <v>749</v>
      </c>
      <c r="E203" s="261"/>
    </row>
    <row r="204" spans="1:5" ht="34.5" customHeight="1" x14ac:dyDescent="0.2">
      <c r="A204" s="145" t="s">
        <v>750</v>
      </c>
      <c r="B204" s="46">
        <v>0.14000000000000001</v>
      </c>
      <c r="D204" s="261"/>
      <c r="E204" s="261"/>
    </row>
    <row r="205" spans="1:5" ht="34.5" customHeight="1" x14ac:dyDescent="0.2">
      <c r="A205" s="145" t="s">
        <v>751</v>
      </c>
      <c r="B205" s="46">
        <v>0.03</v>
      </c>
    </row>
    <row r="206" spans="1:5" ht="34.5" customHeight="1" x14ac:dyDescent="0.2">
      <c r="A206" s="145" t="s">
        <v>752</v>
      </c>
      <c r="B206" s="46">
        <v>0.54</v>
      </c>
    </row>
    <row r="210" spans="1:5" ht="19" x14ac:dyDescent="0.25">
      <c r="A210" s="135" t="s">
        <v>753</v>
      </c>
    </row>
    <row r="212" spans="1:5" ht="40" customHeight="1" x14ac:dyDescent="0.2">
      <c r="A212" s="272" t="s">
        <v>754</v>
      </c>
      <c r="B212" s="272"/>
      <c r="C212" s="272"/>
      <c r="D212" s="272"/>
      <c r="E212" s="272"/>
    </row>
    <row r="213" spans="1:5" ht="23" customHeight="1" x14ac:dyDescent="0.2">
      <c r="A213" s="271" t="s">
        <v>755</v>
      </c>
      <c r="B213" s="271"/>
      <c r="C213" s="271"/>
      <c r="D213" s="271"/>
      <c r="E213" s="271"/>
    </row>
    <row r="214" spans="1:5" ht="54" customHeight="1" x14ac:dyDescent="0.2">
      <c r="A214" s="271" t="s">
        <v>756</v>
      </c>
      <c r="B214" s="271"/>
      <c r="C214" s="271"/>
      <c r="D214" s="271"/>
      <c r="E214" s="271"/>
    </row>
    <row r="216" spans="1:5" x14ac:dyDescent="0.2">
      <c r="B216" s="156"/>
      <c r="C216" s="156"/>
      <c r="E216" s="270"/>
    </row>
    <row r="217" spans="1:5" ht="68" x14ac:dyDescent="0.2">
      <c r="A217" s="101" t="s">
        <v>716</v>
      </c>
      <c r="B217" s="96" t="s">
        <v>757</v>
      </c>
      <c r="C217" s="96" t="s">
        <v>758</v>
      </c>
      <c r="D217" s="96" t="s">
        <v>759</v>
      </c>
      <c r="E217" s="270"/>
    </row>
    <row r="218" spans="1:5" ht="17" customHeight="1" x14ac:dyDescent="0.2">
      <c r="A218" s="113" t="s">
        <v>760</v>
      </c>
      <c r="B218" s="157">
        <v>0.54</v>
      </c>
      <c r="C218" s="157">
        <v>0.35</v>
      </c>
      <c r="D218" s="157">
        <v>0.42</v>
      </c>
      <c r="E218" s="270"/>
    </row>
    <row r="219" spans="1:5" ht="17" x14ac:dyDescent="0.2">
      <c r="A219" s="113" t="s">
        <v>761</v>
      </c>
      <c r="B219" s="157">
        <v>0.11</v>
      </c>
      <c r="C219" s="157">
        <v>0.08</v>
      </c>
      <c r="D219" s="157">
        <v>0.09</v>
      </c>
      <c r="E219" s="270"/>
    </row>
    <row r="220" spans="1:5" ht="17" x14ac:dyDescent="0.2">
      <c r="A220" s="113" t="s">
        <v>762</v>
      </c>
      <c r="B220" s="157">
        <v>0.17</v>
      </c>
      <c r="C220" s="157">
        <v>0.25</v>
      </c>
      <c r="D220" s="157">
        <v>0.22</v>
      </c>
      <c r="E220" s="270"/>
    </row>
    <row r="221" spans="1:5" ht="17" x14ac:dyDescent="0.2">
      <c r="A221" s="113" t="s">
        <v>763</v>
      </c>
      <c r="B221" s="157">
        <v>0.06</v>
      </c>
      <c r="C221" s="157">
        <v>0.13</v>
      </c>
      <c r="D221" s="157">
        <v>0.1</v>
      </c>
      <c r="E221" s="270"/>
    </row>
    <row r="222" spans="1:5" ht="17" x14ac:dyDescent="0.2">
      <c r="A222" s="113" t="s">
        <v>764</v>
      </c>
      <c r="B222" s="157">
        <v>0.08</v>
      </c>
      <c r="C222" s="157">
        <v>0.12</v>
      </c>
      <c r="D222" s="157">
        <v>0.11</v>
      </c>
      <c r="E222" s="270"/>
    </row>
    <row r="223" spans="1:5" ht="17" x14ac:dyDescent="0.2">
      <c r="A223" s="113" t="s">
        <v>765</v>
      </c>
      <c r="B223" s="157">
        <v>0.03</v>
      </c>
      <c r="C223" s="157">
        <v>0.05</v>
      </c>
      <c r="D223" s="157">
        <v>0.05</v>
      </c>
      <c r="E223" s="270"/>
    </row>
    <row r="224" spans="1:5" ht="17" x14ac:dyDescent="0.2">
      <c r="A224" s="113" t="s">
        <v>766</v>
      </c>
      <c r="B224" s="157">
        <v>0.01</v>
      </c>
      <c r="C224" s="157">
        <v>0.02</v>
      </c>
      <c r="D224" s="157">
        <v>0.01</v>
      </c>
      <c r="E224" s="270"/>
    </row>
    <row r="225" spans="1:5" ht="17" x14ac:dyDescent="0.2">
      <c r="A225" s="113" t="s">
        <v>767</v>
      </c>
      <c r="B225" s="157">
        <v>0</v>
      </c>
      <c r="C225" s="157">
        <v>0</v>
      </c>
      <c r="D225" s="157">
        <v>0</v>
      </c>
      <c r="E225" s="270"/>
    </row>
    <row r="226" spans="1:5" ht="17" x14ac:dyDescent="0.2">
      <c r="A226" s="113" t="s">
        <v>768</v>
      </c>
      <c r="B226" s="157">
        <v>0</v>
      </c>
      <c r="C226" s="157">
        <v>0</v>
      </c>
      <c r="D226" s="157">
        <v>0</v>
      </c>
      <c r="E226" s="270"/>
    </row>
    <row r="227" spans="1:5" ht="17" x14ac:dyDescent="0.2">
      <c r="A227" s="158" t="s">
        <v>556</v>
      </c>
      <c r="B227" s="159">
        <f>SUM(B218:B226)</f>
        <v>1</v>
      </c>
      <c r="C227" s="159">
        <f>SUM(C218:C226)</f>
        <v>1</v>
      </c>
      <c r="D227" s="159">
        <f>SUM(D218:D226)</f>
        <v>1</v>
      </c>
      <c r="E227" s="270"/>
    </row>
    <row r="229" spans="1:5" ht="16" customHeight="1" x14ac:dyDescent="0.2">
      <c r="A229" s="263" t="s">
        <v>769</v>
      </c>
      <c r="B229" s="263"/>
      <c r="C229" s="263"/>
      <c r="D229" s="263"/>
      <c r="E229" s="160"/>
    </row>
    <row r="230" spans="1:5" x14ac:dyDescent="0.2">
      <c r="A230" s="263"/>
      <c r="B230" s="263"/>
      <c r="C230" s="263"/>
      <c r="D230" s="263"/>
      <c r="E230" s="160"/>
    </row>
    <row r="231" spans="1:5" x14ac:dyDescent="0.2">
      <c r="B231" s="160"/>
      <c r="C231" s="160"/>
      <c r="D231" s="160"/>
      <c r="E231" s="160"/>
    </row>
    <row r="235" spans="1:5" ht="19" x14ac:dyDescent="0.25">
      <c r="A235" s="135" t="s">
        <v>770</v>
      </c>
    </row>
    <row r="237" spans="1:5" x14ac:dyDescent="0.2">
      <c r="A237" s="26" t="s">
        <v>771</v>
      </c>
      <c r="D237" s="50">
        <v>3.73</v>
      </c>
    </row>
    <row r="238" spans="1:5" x14ac:dyDescent="0.2">
      <c r="A238" s="26"/>
      <c r="D238" s="101"/>
    </row>
    <row r="239" spans="1:5" x14ac:dyDescent="0.2">
      <c r="A239" s="161" t="s">
        <v>772</v>
      </c>
      <c r="D239" s="47">
        <v>1</v>
      </c>
    </row>
    <row r="241" spans="1:2" ht="19" x14ac:dyDescent="0.25">
      <c r="A241" s="135"/>
    </row>
    <row r="246" spans="1:2" ht="19" x14ac:dyDescent="0.25">
      <c r="A246" s="135" t="s">
        <v>773</v>
      </c>
    </row>
    <row r="248" spans="1:2" x14ac:dyDescent="0.2">
      <c r="A248" s="4" t="s">
        <v>774</v>
      </c>
      <c r="B248" s="9" t="s">
        <v>21</v>
      </c>
    </row>
    <row r="249" spans="1:2" ht="34" x14ac:dyDescent="0.2">
      <c r="A249" s="160" t="s">
        <v>775</v>
      </c>
    </row>
    <row r="251" spans="1:2" x14ac:dyDescent="0.2">
      <c r="A251" s="162" t="s">
        <v>776</v>
      </c>
      <c r="B251" s="11"/>
    </row>
    <row r="253" spans="1:2" x14ac:dyDescent="0.2">
      <c r="A253" s="162" t="s">
        <v>777</v>
      </c>
      <c r="B253" s="9"/>
    </row>
    <row r="255" spans="1:2" ht="32" customHeight="1" x14ac:dyDescent="0.2">
      <c r="A255" s="163" t="s">
        <v>778</v>
      </c>
      <c r="B255" s="8" t="s">
        <v>31</v>
      </c>
    </row>
    <row r="257" spans="1:2" ht="34" x14ac:dyDescent="0.2">
      <c r="A257" s="164" t="s">
        <v>779</v>
      </c>
      <c r="B257" s="8"/>
    </row>
    <row r="260" spans="1:2" ht="19" x14ac:dyDescent="0.25">
      <c r="A260" s="135" t="s">
        <v>780</v>
      </c>
    </row>
    <row r="262" spans="1:2" x14ac:dyDescent="0.2">
      <c r="A262" s="4" t="s">
        <v>781</v>
      </c>
      <c r="B262" s="9" t="s">
        <v>5</v>
      </c>
    </row>
    <row r="264" spans="1:2" x14ac:dyDescent="0.2">
      <c r="A264" s="4" t="s">
        <v>782</v>
      </c>
    </row>
    <row r="265" spans="1:2" x14ac:dyDescent="0.2">
      <c r="A265" s="79" t="s">
        <v>783</v>
      </c>
    </row>
    <row r="267" spans="1:2" x14ac:dyDescent="0.2">
      <c r="A267" s="110" t="s">
        <v>784</v>
      </c>
      <c r="B267" s="64">
        <v>45366</v>
      </c>
    </row>
    <row r="268" spans="1:2" x14ac:dyDescent="0.2">
      <c r="A268" s="110" t="s">
        <v>785</v>
      </c>
      <c r="B268" s="64"/>
    </row>
    <row r="271" spans="1:2" ht="19" x14ac:dyDescent="0.25">
      <c r="A271" s="135" t="s">
        <v>786</v>
      </c>
    </row>
    <row r="273" spans="1:4" x14ac:dyDescent="0.2">
      <c r="A273" s="4" t="s">
        <v>787</v>
      </c>
      <c r="B273" s="9" t="s">
        <v>5</v>
      </c>
    </row>
    <row r="275" spans="1:4" ht="19" x14ac:dyDescent="0.25">
      <c r="A275" s="135" t="s">
        <v>788</v>
      </c>
    </row>
    <row r="277" spans="1:4" x14ac:dyDescent="0.2">
      <c r="A277" s="4" t="s">
        <v>789</v>
      </c>
      <c r="C277" s="8"/>
    </row>
    <row r="279" spans="1:4" x14ac:dyDescent="0.2">
      <c r="A279" s="4" t="s">
        <v>790</v>
      </c>
      <c r="C279" s="25">
        <v>45595</v>
      </c>
    </row>
    <row r="281" spans="1:4" x14ac:dyDescent="0.2">
      <c r="A281" s="4" t="s">
        <v>791</v>
      </c>
      <c r="D281" s="25"/>
    </row>
    <row r="283" spans="1:4" ht="19" x14ac:dyDescent="0.25">
      <c r="A283" s="135" t="s">
        <v>792</v>
      </c>
    </row>
    <row r="285" spans="1:4" x14ac:dyDescent="0.2">
      <c r="A285" s="4" t="s">
        <v>793</v>
      </c>
    </row>
    <row r="287" spans="1:4" ht="34" x14ac:dyDescent="0.2">
      <c r="A287" s="48" t="s">
        <v>47</v>
      </c>
    </row>
    <row r="289" spans="1:4" ht="34" customHeight="1" x14ac:dyDescent="0.2">
      <c r="A289" s="264" t="s">
        <v>794</v>
      </c>
      <c r="B289" s="264"/>
      <c r="C289" s="265"/>
      <c r="D289" s="13">
        <v>4</v>
      </c>
    </row>
    <row r="290" spans="1:4" x14ac:dyDescent="0.2">
      <c r="A290" s="266" t="s">
        <v>795</v>
      </c>
      <c r="B290" s="266"/>
      <c r="C290" s="267"/>
      <c r="D290" s="25"/>
    </row>
    <row r="291" spans="1:4" x14ac:dyDescent="0.2">
      <c r="B291" s="74"/>
    </row>
    <row r="292" spans="1:4" x14ac:dyDescent="0.2">
      <c r="A292" s="4" t="s">
        <v>796</v>
      </c>
      <c r="B292" s="74"/>
    </row>
    <row r="293" spans="1:4" x14ac:dyDescent="0.2">
      <c r="B293" s="74"/>
    </row>
    <row r="294" spans="1:4" ht="141" customHeight="1" x14ac:dyDescent="0.2">
      <c r="A294" s="6"/>
      <c r="B294" s="74"/>
    </row>
    <row r="295" spans="1:4" x14ac:dyDescent="0.2">
      <c r="B295" s="74"/>
    </row>
    <row r="296" spans="1:4" x14ac:dyDescent="0.2">
      <c r="B296" s="74"/>
    </row>
    <row r="297" spans="1:4" x14ac:dyDescent="0.2">
      <c r="B297" s="74"/>
    </row>
    <row r="298" spans="1:4" x14ac:dyDescent="0.2">
      <c r="B298" s="74"/>
    </row>
    <row r="299" spans="1:4" x14ac:dyDescent="0.2">
      <c r="A299" s="4" t="s">
        <v>797</v>
      </c>
      <c r="B299" s="64"/>
    </row>
    <row r="300" spans="1:4" x14ac:dyDescent="0.2">
      <c r="B300" s="74"/>
    </row>
    <row r="301" spans="1:4" x14ac:dyDescent="0.2">
      <c r="A301" s="4" t="s">
        <v>798</v>
      </c>
      <c r="B301" s="12"/>
    </row>
    <row r="302" spans="1:4" x14ac:dyDescent="0.2">
      <c r="B302" s="74"/>
    </row>
    <row r="303" spans="1:4" x14ac:dyDescent="0.2">
      <c r="A303" s="4" t="s">
        <v>799</v>
      </c>
      <c r="B303" s="9" t="s">
        <v>21</v>
      </c>
    </row>
    <row r="306" spans="1:3" ht="19" x14ac:dyDescent="0.25">
      <c r="A306" s="135" t="s">
        <v>800</v>
      </c>
    </row>
    <row r="308" spans="1:3" x14ac:dyDescent="0.2">
      <c r="A308" s="4" t="s">
        <v>801</v>
      </c>
      <c r="C308" s="9" t="s">
        <v>5</v>
      </c>
    </row>
    <row r="310" spans="1:3" x14ac:dyDescent="0.2">
      <c r="A310" s="4" t="s">
        <v>802</v>
      </c>
      <c r="B310" s="76"/>
    </row>
    <row r="311" spans="1:3" x14ac:dyDescent="0.2">
      <c r="B311" s="76"/>
    </row>
    <row r="312" spans="1:3" ht="17" x14ac:dyDescent="0.2">
      <c r="A312" s="60" t="s">
        <v>1391</v>
      </c>
    </row>
    <row r="313" spans="1:3" x14ac:dyDescent="0.2">
      <c r="A313" s="76"/>
    </row>
    <row r="314" spans="1:3" ht="19" x14ac:dyDescent="0.25">
      <c r="A314" s="135" t="s">
        <v>803</v>
      </c>
    </row>
    <row r="316" spans="1:3" ht="32" customHeight="1" x14ac:dyDescent="0.2">
      <c r="A316" s="221" t="s">
        <v>804</v>
      </c>
      <c r="B316" s="221"/>
      <c r="C316" s="8" t="s">
        <v>5</v>
      </c>
    </row>
    <row r="319" spans="1:3" ht="19" x14ac:dyDescent="0.25">
      <c r="A319" s="165" t="s">
        <v>805</v>
      </c>
    </row>
    <row r="321" spans="1:3" ht="19" x14ac:dyDescent="0.25">
      <c r="A321" s="135" t="s">
        <v>806</v>
      </c>
    </row>
    <row r="323" spans="1:3" ht="16" customHeight="1" x14ac:dyDescent="0.2">
      <c r="A323" s="243" t="s">
        <v>807</v>
      </c>
      <c r="B323" s="243"/>
    </row>
    <row r="324" spans="1:3" x14ac:dyDescent="0.2">
      <c r="A324" s="243"/>
      <c r="B324" s="243"/>
      <c r="C324" s="8" t="s">
        <v>5</v>
      </c>
    </row>
    <row r="325" spans="1:3" x14ac:dyDescent="0.2">
      <c r="A325" s="243"/>
      <c r="B325" s="243"/>
    </row>
    <row r="326" spans="1:3" x14ac:dyDescent="0.2">
      <c r="A326" s="243"/>
      <c r="B326" s="243"/>
    </row>
    <row r="328" spans="1:3" x14ac:dyDescent="0.2">
      <c r="A328" s="166" t="s">
        <v>808</v>
      </c>
    </row>
    <row r="329" spans="1:3" x14ac:dyDescent="0.2">
      <c r="A329" s="110" t="s">
        <v>809</v>
      </c>
      <c r="B329" s="64">
        <v>45611</v>
      </c>
    </row>
    <row r="330" spans="1:3" x14ac:dyDescent="0.2">
      <c r="A330" s="110" t="s">
        <v>810</v>
      </c>
      <c r="B330" s="64">
        <v>45306</v>
      </c>
    </row>
    <row r="331" spans="1:3" x14ac:dyDescent="0.2">
      <c r="A331" s="110"/>
      <c r="B331" s="167"/>
    </row>
    <row r="332" spans="1:3" x14ac:dyDescent="0.2">
      <c r="A332" s="110" t="s">
        <v>811</v>
      </c>
      <c r="B332" s="64"/>
    </row>
    <row r="333" spans="1:3" x14ac:dyDescent="0.2">
      <c r="A333" s="110" t="s">
        <v>812</v>
      </c>
      <c r="B333" s="64"/>
    </row>
    <row r="335" spans="1:3" x14ac:dyDescent="0.2">
      <c r="A335" s="166" t="s">
        <v>820</v>
      </c>
    </row>
    <row r="336" spans="1:3" x14ac:dyDescent="0.2">
      <c r="A336" s="110" t="s">
        <v>1361</v>
      </c>
      <c r="B336" s="44">
        <v>46</v>
      </c>
    </row>
    <row r="337" spans="1:5" x14ac:dyDescent="0.2">
      <c r="A337" s="110" t="s">
        <v>1362</v>
      </c>
      <c r="B337" s="44">
        <v>31</v>
      </c>
    </row>
    <row r="338" spans="1:5" x14ac:dyDescent="0.2">
      <c r="A338" s="110"/>
      <c r="B338" s="68"/>
    </row>
    <row r="339" spans="1:5" ht="16" customHeight="1" x14ac:dyDescent="0.2">
      <c r="A339" s="110" t="s">
        <v>813</v>
      </c>
      <c r="B339" s="77"/>
      <c r="C339" s="77"/>
      <c r="D339" s="77"/>
      <c r="E339" s="77"/>
    </row>
    <row r="340" spans="1:5" ht="68" customHeight="1" x14ac:dyDescent="0.2">
      <c r="A340" s="6"/>
      <c r="B340" s="77"/>
      <c r="C340" s="77"/>
      <c r="D340" s="77"/>
      <c r="E340" s="77"/>
    </row>
    <row r="341" spans="1:5" ht="31" customHeight="1" x14ac:dyDescent="0.2">
      <c r="A341" s="76"/>
      <c r="B341" s="77"/>
      <c r="C341" s="77"/>
      <c r="D341" s="77"/>
      <c r="E341" s="77"/>
    </row>
    <row r="342" spans="1:5" ht="19" x14ac:dyDescent="0.25">
      <c r="A342" s="135" t="s">
        <v>814</v>
      </c>
    </row>
    <row r="344" spans="1:5" x14ac:dyDescent="0.2">
      <c r="A344" s="221" t="s">
        <v>815</v>
      </c>
      <c r="B344" s="221"/>
    </row>
    <row r="345" spans="1:5" x14ac:dyDescent="0.2">
      <c r="A345" s="221"/>
      <c r="B345" s="221"/>
      <c r="C345" s="9" t="s">
        <v>5</v>
      </c>
    </row>
    <row r="346" spans="1:5" x14ac:dyDescent="0.2">
      <c r="A346" s="221"/>
      <c r="B346" s="221"/>
    </row>
    <row r="348" spans="1:5" x14ac:dyDescent="0.2">
      <c r="A348" s="168" t="s">
        <v>816</v>
      </c>
    </row>
    <row r="349" spans="1:5" x14ac:dyDescent="0.2">
      <c r="A349" s="169" t="s">
        <v>817</v>
      </c>
      <c r="B349" s="64">
        <v>45306</v>
      </c>
    </row>
    <row r="350" spans="1:5" x14ac:dyDescent="0.2">
      <c r="A350" s="169" t="s">
        <v>818</v>
      </c>
      <c r="B350" s="64">
        <v>45337</v>
      </c>
    </row>
    <row r="352" spans="1:5" x14ac:dyDescent="0.2">
      <c r="A352" s="221" t="s">
        <v>819</v>
      </c>
    </row>
    <row r="353" spans="1:5" x14ac:dyDescent="0.2">
      <c r="A353" s="221"/>
      <c r="B353" s="9" t="s">
        <v>21</v>
      </c>
    </row>
    <row r="355" spans="1:5" x14ac:dyDescent="0.2">
      <c r="A355" s="166" t="s">
        <v>820</v>
      </c>
    </row>
    <row r="356" spans="1:5" x14ac:dyDescent="0.2">
      <c r="A356" s="110" t="s">
        <v>1358</v>
      </c>
      <c r="B356" s="44"/>
    </row>
    <row r="357" spans="1:5" x14ac:dyDescent="0.2">
      <c r="A357" s="110" t="s">
        <v>1359</v>
      </c>
      <c r="B357" s="44"/>
    </row>
    <row r="358" spans="1:5" x14ac:dyDescent="0.2">
      <c r="A358" s="110" t="s">
        <v>1360</v>
      </c>
      <c r="B358" s="61"/>
    </row>
    <row r="365" spans="1:5" ht="19" x14ac:dyDescent="0.25">
      <c r="A365" s="220" t="s">
        <v>821</v>
      </c>
      <c r="B365" s="220"/>
      <c r="C365" s="220"/>
      <c r="D365" s="220"/>
      <c r="E365" s="220"/>
    </row>
  </sheetData>
  <sheetProtection formatCells="0" formatColumns="0" formatRows="0" selectLockedCells="1"/>
  <mergeCells count="27">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5:C115"/>
    <mergeCell ref="A229:D230"/>
    <mergeCell ref="A289:C289"/>
    <mergeCell ref="A290:C290"/>
    <mergeCell ref="A148:E148"/>
    <mergeCell ref="E216:E227"/>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5E4F16F-AC6E-D947-A937-465BBB933A2E}">
      <formula1>0</formula1>
      <formula2>100000000000</formula2>
    </dataValidation>
    <dataValidation type="whole" allowBlank="1" showInputMessage="1" showErrorMessage="1" errorTitle="Invalid Score Range" error="Score must be between 400 - 1600. " sqref="B159:D159" xr:uid="{7AF845D0-F08F-B245-A631-B5D8E1EC0BEF}">
      <formula1>400</formula1>
      <formula2>1600</formula2>
    </dataValidation>
    <dataValidation type="whole" allowBlank="1" showInputMessage="1" showErrorMessage="1" errorTitle="Invalid Score Range" error="Score must be between 200 - 800. " sqref="B160:D161" xr:uid="{2445825E-C1AD-FC4B-8AC3-0DA7BE50F063}">
      <formula1>200</formula1>
      <formula2>800</formula2>
    </dataValidation>
    <dataValidation type="whole" allowBlank="1" showInputMessage="1" showErrorMessage="1" errorTitle="Invalid Score Range" error="Score must be between 0 - 36. " sqref="B162:D167" xr:uid="{98237036-0045-D747-8351-EBC8D0723A7D}">
      <formula1>0</formula1>
      <formula2>36</formula2>
    </dataValidation>
    <dataValidation type="whole" allowBlank="1" showInputMessage="1" showErrorMessage="1" sqref="D289" xr:uid="{27FBBE6F-21AC-3447-AB95-531C8B136335}">
      <formula1>0</formula1>
      <formula2>50</formula2>
    </dataValidation>
    <dataValidation type="whole" allowBlank="1" showInputMessage="1" showErrorMessage="1" sqref="B32 B34" xr:uid="{3EDDC454-B972-0044-895F-B5DDF45BBC4F}">
      <formula1>0</formula1>
      <formula2>10000000000</formula2>
    </dataValidation>
    <dataValidation type="decimal" allowBlank="1" showInputMessage="1" showErrorMessage="1" sqref="B59:C60 B61 B63:C70 C61:C62" xr:uid="{5C40CC04-F4E0-BF45-895B-FCDDEEF05DFE}">
      <formula1>0</formula1>
      <formula2>1000000</formula2>
    </dataValidation>
    <dataValidation type="custom" allowBlank="1" showInputMessage="1" showErrorMessage="1" errorTitle="Incorrect Format" error="Cell must contain numeric value (percentage). " sqref="B189:E192 D193:E194" xr:uid="{FE24BAD0-5EFA-5148-A989-DF7253EA60B4}">
      <formula1>ISNUMBER(B189:E194)</formula1>
    </dataValidation>
  </dataValidations>
  <pageMargins left="0.7" right="0.7" top="0.75" bottom="0.75" header="0.3" footer="0.3"/>
  <pageSetup orientation="landscape" horizontalDpi="1200" verticalDpi="1200"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127000</xdr:colOff>
                    <xdr:row>133</xdr:row>
                    <xdr:rowOff>114300</xdr:rowOff>
                  </from>
                  <to>
                    <xdr:col>0</xdr:col>
                    <xdr:colOff>1651000</xdr:colOff>
                    <xdr:row>135</xdr:row>
                    <xdr:rowOff>88900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127000</xdr:colOff>
                    <xdr:row>135</xdr:row>
                    <xdr:rowOff>101600</xdr:rowOff>
                  </from>
                  <to>
                    <xdr:col>0</xdr:col>
                    <xdr:colOff>1651000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139700</xdr:colOff>
                    <xdr:row>137</xdr:row>
                    <xdr:rowOff>114300</xdr:rowOff>
                  </from>
                  <to>
                    <xdr:col>0</xdr:col>
                    <xdr:colOff>1663700</xdr:colOff>
                    <xdr:row>139</xdr:row>
                    <xdr:rowOff>88900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88900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4483100</xdr:colOff>
                    <xdr:row>137</xdr:row>
                    <xdr:rowOff>88900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2146300</xdr:colOff>
                    <xdr:row>137</xdr:row>
                    <xdr:rowOff>127000</xdr:rowOff>
                  </from>
                  <to>
                    <xdr:col>0</xdr:col>
                    <xdr:colOff>4025900</xdr:colOff>
                    <xdr:row>139</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4BD6962B-8D96-9448-AA76-46A9F972D9D0}">
          <x14:formula1>
            <xm:f>validations!$A$1:$A$2</xm:f>
          </x14:formula1>
          <xm:sqref>B353 C345 B36:B38 D115 B125 B248 B253 B257 B262 B273 C277 C308 B28 C324 C316</xm:sqref>
        </x14:dataValidation>
        <x14:dataValidation type="list" allowBlank="1" showInputMessage="1" showErrorMessage="1" xr:uid="{27EC8243-F425-4A4B-B73E-0760F6719B9F}">
          <x14:formula1>
            <xm:f>validations!$G$1:$G$3</xm:f>
          </x14:formula1>
          <xm:sqref>A45:A48</xm:sqref>
        </x14:dataValidation>
        <x14:dataValidation type="list" allowBlank="1" showInputMessage="1" showErrorMessage="1" xr:uid="{26C5B2E9-BB80-4043-97AE-E4FFC445E611}">
          <x14:formula1>
            <xm:f>validations!$H$1:$H$3</xm:f>
          </x14:formula1>
          <xm:sqref>A53</xm:sqref>
        </x14:dataValidation>
        <x14:dataValidation type="list" allowBlank="1" showInputMessage="1" showErrorMessage="1" xr:uid="{2FE98AD7-86FA-AA44-B800-5A3F56C2036F}">
          <x14:formula1>
            <xm:f>validations!$I$1:$I$4</xm:f>
          </x14:formula1>
          <xm:sqref>A80</xm:sqref>
        </x14:dataValidation>
        <x14:dataValidation type="list" allowBlank="1" showInputMessage="1" showErrorMessage="1" xr:uid="{C74D239B-B275-6B46-B356-5CA7F635B983}">
          <x14:formula1>
            <xm:f>validations!$J$1:$J$4</xm:f>
          </x14:formula1>
          <xm:sqref>B91:B96 B98:B109</xm:sqref>
        </x14:dataValidation>
        <x14:dataValidation type="list" allowBlank="1" showInputMessage="1" showErrorMessage="1" xr:uid="{6138D7CF-5980-E64D-9ACE-C5BC65A737BC}">
          <x14:formula1>
            <xm:f>validations!$K$1:$K$5</xm:f>
          </x14:formula1>
          <xm:sqref>A119 A121 A123</xm:sqref>
        </x14:dataValidation>
        <x14:dataValidation type="list" allowBlank="1" showInputMessage="1" showErrorMessage="1" xr:uid="{155FA9E8-8F7A-D041-9F69-444662E488E1}">
          <x14:formula1>
            <xm:f>validations!$L$1:$L$3</xm:f>
          </x14:formula1>
          <xm:sqref>B255</xm:sqref>
        </x14:dataValidation>
        <x14:dataValidation type="list" allowBlank="1" showInputMessage="1" showErrorMessage="1" xr:uid="{DBA4F39B-060C-704F-BC9E-99291CB1299E}">
          <x14:formula1>
            <xm:f>validations!$N$1:$N$3</xm:f>
          </x14:formula1>
          <xm:sqref>A287</xm:sqref>
        </x14:dataValidation>
        <x14:dataValidation type="list" allowBlank="1" showInputMessage="1" showErrorMessage="1" xr:uid="{C4A9FD75-6E62-004D-8A4F-D7AEC5F95B6E}">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view="pageLayout" topLeftCell="H127" zoomScale="106" zoomScaleNormal="100" zoomScalePageLayoutView="106" workbookViewId="0">
      <selection activeCell="F128" sqref="F128"/>
    </sheetView>
  </sheetViews>
  <sheetFormatPr baseColWidth="10" defaultColWidth="11" defaultRowHeight="16" x14ac:dyDescent="0.2"/>
  <cols>
    <col min="1" max="1" width="11" style="4"/>
    <col min="2" max="2" width="15" style="4" customWidth="1"/>
    <col min="3" max="4" width="11.5" style="4" customWidth="1"/>
    <col min="5" max="5" width="11.6640625" style="4" customWidth="1"/>
    <col min="6" max="6" width="37.1640625" style="4" customWidth="1"/>
    <col min="7" max="7" width="10.1640625" style="4" customWidth="1"/>
    <col min="8" max="16" width="10.83203125" style="4" customWidth="1"/>
    <col min="17" max="16384" width="11" style="4"/>
  </cols>
  <sheetData>
    <row r="1" spans="1:9" ht="19" x14ac:dyDescent="0.25">
      <c r="A1" s="225" t="s">
        <v>1366</v>
      </c>
      <c r="B1" s="225"/>
      <c r="C1" s="225"/>
      <c r="D1" s="225"/>
      <c r="E1" s="225"/>
      <c r="F1" s="225"/>
      <c r="G1" s="225"/>
      <c r="H1" s="35"/>
    </row>
    <row r="3" spans="1:9" ht="19" x14ac:dyDescent="0.25">
      <c r="A3" s="35" t="s">
        <v>822</v>
      </c>
    </row>
    <row r="4" spans="1:9" ht="16" customHeight="1" x14ac:dyDescent="0.2">
      <c r="F4" s="274" t="s">
        <v>823</v>
      </c>
      <c r="G4" s="274"/>
      <c r="H4" s="170"/>
    </row>
    <row r="5" spans="1:9" ht="24" x14ac:dyDescent="0.3">
      <c r="A5" s="4" t="s">
        <v>824</v>
      </c>
      <c r="E5" s="8" t="s">
        <v>5</v>
      </c>
      <c r="F5" s="274"/>
      <c r="G5" s="274"/>
      <c r="H5" s="170"/>
      <c r="I5" s="171"/>
    </row>
    <row r="7" spans="1:9" ht="40" customHeight="1" x14ac:dyDescent="0.2">
      <c r="A7" s="221" t="s">
        <v>825</v>
      </c>
      <c r="B7" s="221"/>
      <c r="C7" s="221"/>
      <c r="D7" s="221"/>
      <c r="E7" s="221"/>
      <c r="F7" s="221"/>
      <c r="G7" s="8" t="s">
        <v>5</v>
      </c>
      <c r="I7" s="77"/>
    </row>
    <row r="8" spans="1:9" x14ac:dyDescent="0.2">
      <c r="A8" s="77"/>
      <c r="B8" s="77"/>
      <c r="C8" s="77"/>
      <c r="D8" s="77"/>
      <c r="E8" s="77"/>
      <c r="F8" s="77"/>
      <c r="G8" s="77"/>
      <c r="H8" s="77"/>
      <c r="I8" s="77"/>
    </row>
    <row r="9" spans="1:9" ht="19" x14ac:dyDescent="0.25">
      <c r="A9" s="35" t="s">
        <v>826</v>
      </c>
    </row>
    <row r="11" spans="1:9" ht="39" customHeight="1" x14ac:dyDescent="0.2">
      <c r="A11" s="221" t="s">
        <v>827</v>
      </c>
      <c r="B11" s="221"/>
      <c r="C11" s="221"/>
      <c r="D11" s="221"/>
      <c r="E11" s="221"/>
      <c r="F11" s="221"/>
      <c r="G11" s="221"/>
      <c r="H11" s="77"/>
      <c r="I11" s="77"/>
    </row>
    <row r="12" spans="1:9" ht="39" customHeight="1" x14ac:dyDescent="0.2">
      <c r="A12" s="76"/>
      <c r="B12" s="76"/>
      <c r="C12" s="95" t="s">
        <v>828</v>
      </c>
      <c r="D12" s="95" t="s">
        <v>829</v>
      </c>
      <c r="E12" s="95" t="s">
        <v>830</v>
      </c>
      <c r="F12" s="76"/>
      <c r="G12" s="76"/>
      <c r="H12" s="76"/>
      <c r="I12" s="76"/>
    </row>
    <row r="13" spans="1:9" x14ac:dyDescent="0.2">
      <c r="B13" s="110" t="s">
        <v>511</v>
      </c>
      <c r="C13" s="8">
        <v>61</v>
      </c>
      <c r="D13" s="8">
        <v>31</v>
      </c>
      <c r="E13" s="8">
        <v>15</v>
      </c>
    </row>
    <row r="14" spans="1:9" x14ac:dyDescent="0.2">
      <c r="B14" s="110" t="s">
        <v>512</v>
      </c>
      <c r="C14" s="8">
        <v>55</v>
      </c>
      <c r="D14" s="8">
        <v>29</v>
      </c>
      <c r="E14" s="8">
        <v>16</v>
      </c>
    </row>
    <row r="15" spans="1:9" x14ac:dyDescent="0.2">
      <c r="B15" s="110" t="s">
        <v>513</v>
      </c>
      <c r="C15" s="8">
        <v>0</v>
      </c>
      <c r="D15" s="8">
        <v>0</v>
      </c>
      <c r="E15" s="8">
        <v>0</v>
      </c>
    </row>
    <row r="16" spans="1:9" x14ac:dyDescent="0.2">
      <c r="B16" s="110" t="s">
        <v>556</v>
      </c>
      <c r="C16" s="219">
        <f>SUM(C13:C15)</f>
        <v>116</v>
      </c>
      <c r="D16" s="172">
        <f>SUM(D13:D15)</f>
        <v>60</v>
      </c>
      <c r="E16" s="172">
        <f>SUM(E13:E15)</f>
        <v>31</v>
      </c>
    </row>
    <row r="19" spans="1:7" ht="19" x14ac:dyDescent="0.25">
      <c r="A19" s="35" t="s">
        <v>831</v>
      </c>
    </row>
    <row r="21" spans="1:7" x14ac:dyDescent="0.2">
      <c r="A21" s="4" t="s">
        <v>832</v>
      </c>
    </row>
    <row r="29" spans="1:7" ht="19" x14ac:dyDescent="0.25">
      <c r="A29" s="35" t="s">
        <v>833</v>
      </c>
    </row>
    <row r="31" spans="1:7" ht="35" customHeight="1" x14ac:dyDescent="0.2">
      <c r="A31" s="221" t="s">
        <v>834</v>
      </c>
      <c r="B31" s="221"/>
      <c r="C31" s="221"/>
      <c r="D31" s="221"/>
      <c r="E31" s="221"/>
      <c r="F31" s="221"/>
      <c r="G31" s="8" t="s">
        <v>5</v>
      </c>
    </row>
    <row r="33" spans="1:8" x14ac:dyDescent="0.2">
      <c r="A33" s="4" t="s">
        <v>835</v>
      </c>
      <c r="G33" s="101"/>
      <c r="H33" s="101"/>
    </row>
    <row r="34" spans="1:8" ht="24" customHeight="1" x14ac:dyDescent="0.2">
      <c r="B34" s="173" t="s">
        <v>836</v>
      </c>
      <c r="C34" s="50">
        <v>12</v>
      </c>
      <c r="E34" s="174" t="s">
        <v>837</v>
      </c>
      <c r="F34" s="8"/>
      <c r="G34" s="96"/>
    </row>
    <row r="36" spans="1:8" ht="19" x14ac:dyDescent="0.25">
      <c r="A36" s="35" t="s">
        <v>838</v>
      </c>
    </row>
    <row r="38" spans="1:8" x14ac:dyDescent="0.2">
      <c r="A38" s="4" t="s">
        <v>839</v>
      </c>
    </row>
    <row r="39" spans="1:8" x14ac:dyDescent="0.2">
      <c r="B39" s="79" t="s">
        <v>840</v>
      </c>
    </row>
    <row r="41" spans="1:8" x14ac:dyDescent="0.2">
      <c r="A41" s="275" t="s">
        <v>841</v>
      </c>
      <c r="B41" s="275"/>
      <c r="C41" s="275"/>
      <c r="D41" s="275"/>
      <c r="F41" s="8" t="s">
        <v>56</v>
      </c>
    </row>
    <row r="42" spans="1:8" x14ac:dyDescent="0.2">
      <c r="A42" s="275" t="s">
        <v>842</v>
      </c>
      <c r="B42" s="275"/>
      <c r="C42" s="275"/>
      <c r="D42" s="275"/>
      <c r="F42" s="8" t="s">
        <v>1363</v>
      </c>
    </row>
    <row r="43" spans="1:8" x14ac:dyDescent="0.2">
      <c r="A43" s="275" t="s">
        <v>843</v>
      </c>
      <c r="B43" s="275"/>
      <c r="C43" s="275"/>
      <c r="D43" s="275"/>
      <c r="F43" s="8" t="s">
        <v>1363</v>
      </c>
    </row>
    <row r="44" spans="1:8" x14ac:dyDescent="0.2">
      <c r="A44" s="275" t="s">
        <v>666</v>
      </c>
      <c r="B44" s="275"/>
      <c r="C44" s="275"/>
      <c r="D44" s="275"/>
      <c r="F44" s="8" t="s">
        <v>61</v>
      </c>
    </row>
    <row r="45" spans="1:8" x14ac:dyDescent="0.2">
      <c r="A45" s="275" t="s">
        <v>844</v>
      </c>
      <c r="B45" s="275"/>
      <c r="C45" s="275"/>
      <c r="D45" s="275"/>
      <c r="F45" s="8" t="s">
        <v>61</v>
      </c>
    </row>
    <row r="46" spans="1:8" x14ac:dyDescent="0.2">
      <c r="A46" s="275" t="s">
        <v>845</v>
      </c>
      <c r="B46" s="275"/>
      <c r="C46" s="275"/>
      <c r="D46" s="275"/>
      <c r="F46" s="8" t="s">
        <v>56</v>
      </c>
    </row>
    <row r="49" spans="1:8" ht="19" x14ac:dyDescent="0.25">
      <c r="A49" s="35" t="s">
        <v>846</v>
      </c>
    </row>
    <row r="50" spans="1:8" x14ac:dyDescent="0.2">
      <c r="A50" s="4" t="s">
        <v>847</v>
      </c>
    </row>
    <row r="52" spans="1:8" x14ac:dyDescent="0.2">
      <c r="B52" s="275" t="s">
        <v>848</v>
      </c>
      <c r="C52" s="275"/>
      <c r="D52" s="275"/>
      <c r="E52" s="50"/>
    </row>
    <row r="54" spans="1:8" ht="19" x14ac:dyDescent="0.25">
      <c r="A54" s="35" t="s">
        <v>849</v>
      </c>
    </row>
    <row r="55" spans="1:8" x14ac:dyDescent="0.2">
      <c r="A55" s="4" t="s">
        <v>850</v>
      </c>
    </row>
    <row r="57" spans="1:8" x14ac:dyDescent="0.2">
      <c r="B57" s="275" t="s">
        <v>848</v>
      </c>
      <c r="C57" s="275"/>
      <c r="D57" s="275"/>
      <c r="E57" s="50">
        <v>2</v>
      </c>
    </row>
    <row r="58" spans="1:8" ht="19" x14ac:dyDescent="0.25">
      <c r="A58" s="35" t="s">
        <v>851</v>
      </c>
    </row>
    <row r="59" spans="1:8" ht="115" customHeight="1" x14ac:dyDescent="0.2">
      <c r="F59" s="55"/>
    </row>
    <row r="61" spans="1:8" ht="19" x14ac:dyDescent="0.25">
      <c r="A61" s="35" t="s">
        <v>852</v>
      </c>
    </row>
    <row r="62" spans="1:8" ht="24" customHeight="1" x14ac:dyDescent="0.2">
      <c r="A62" s="221" t="s">
        <v>853</v>
      </c>
      <c r="B62" s="221"/>
      <c r="C62" s="221"/>
      <c r="D62" s="221"/>
      <c r="E62" s="221"/>
      <c r="F62" s="221"/>
      <c r="G62" s="77"/>
      <c r="H62" s="77"/>
    </row>
    <row r="63" spans="1:8" ht="24" customHeight="1" x14ac:dyDescent="0.2">
      <c r="A63" s="221"/>
      <c r="B63" s="221"/>
      <c r="C63" s="221"/>
      <c r="D63" s="221"/>
      <c r="E63" s="221"/>
      <c r="F63" s="221"/>
      <c r="G63" s="77"/>
      <c r="H63" s="77"/>
    </row>
    <row r="65" spans="1:6" ht="34" x14ac:dyDescent="0.2">
      <c r="B65" s="95" t="s">
        <v>785</v>
      </c>
      <c r="C65" s="95" t="s">
        <v>854</v>
      </c>
      <c r="D65" s="95" t="s">
        <v>855</v>
      </c>
      <c r="E65" s="95" t="s">
        <v>856</v>
      </c>
      <c r="F65" s="95" t="s">
        <v>857</v>
      </c>
    </row>
    <row r="66" spans="1:6" x14ac:dyDescent="0.2">
      <c r="A66" s="123" t="s">
        <v>858</v>
      </c>
      <c r="B66" s="64">
        <v>45505</v>
      </c>
      <c r="C66" s="64">
        <v>45519</v>
      </c>
      <c r="D66" s="64"/>
      <c r="E66" s="64">
        <v>45524</v>
      </c>
    </row>
    <row r="67" spans="1:6" x14ac:dyDescent="0.2">
      <c r="A67" s="123" t="s">
        <v>859</v>
      </c>
      <c r="B67" s="64"/>
      <c r="C67" s="64"/>
      <c r="D67" s="64"/>
      <c r="E67" s="64"/>
    </row>
    <row r="68" spans="1:6" x14ac:dyDescent="0.2">
      <c r="A68" s="123" t="s">
        <v>860</v>
      </c>
      <c r="B68" s="64">
        <v>45627</v>
      </c>
      <c r="C68" s="64">
        <v>45306</v>
      </c>
      <c r="D68" s="64"/>
      <c r="E68" s="64">
        <v>45309</v>
      </c>
    </row>
    <row r="69" spans="1:6" x14ac:dyDescent="0.2">
      <c r="A69" s="123" t="s">
        <v>861</v>
      </c>
      <c r="B69" s="64"/>
      <c r="C69" s="64"/>
      <c r="D69" s="64"/>
      <c r="E69" s="64"/>
    </row>
    <row r="75" spans="1:6" ht="19" x14ac:dyDescent="0.25">
      <c r="A75" s="35" t="s">
        <v>862</v>
      </c>
    </row>
    <row r="77" spans="1:6" ht="40" customHeight="1" x14ac:dyDescent="0.2">
      <c r="A77" s="221" t="s">
        <v>863</v>
      </c>
      <c r="B77" s="221"/>
      <c r="C77" s="221"/>
      <c r="D77" s="221"/>
      <c r="E77" s="18"/>
    </row>
    <row r="78" spans="1:6" ht="19" x14ac:dyDescent="0.25">
      <c r="A78" s="35" t="s">
        <v>864</v>
      </c>
    </row>
    <row r="79" spans="1:6" x14ac:dyDescent="0.2">
      <c r="A79" s="4" t="s">
        <v>865</v>
      </c>
    </row>
    <row r="80" spans="1:6" ht="66" customHeight="1" x14ac:dyDescent="0.2">
      <c r="F80" s="6"/>
    </row>
    <row r="81" spans="1:4" ht="19" x14ac:dyDescent="0.25">
      <c r="A81" s="35" t="s">
        <v>866</v>
      </c>
    </row>
    <row r="82" spans="1:4" x14ac:dyDescent="0.2">
      <c r="A82" s="4" t="s">
        <v>867</v>
      </c>
    </row>
    <row r="84" spans="1:4" x14ac:dyDescent="0.2">
      <c r="B84" s="4" t="s">
        <v>868</v>
      </c>
      <c r="C84" s="8" t="s">
        <v>1392</v>
      </c>
    </row>
    <row r="86" spans="1:4" ht="19" x14ac:dyDescent="0.25">
      <c r="A86" s="35" t="s">
        <v>869</v>
      </c>
    </row>
    <row r="87" spans="1:4" x14ac:dyDescent="0.2">
      <c r="A87" s="4" t="s">
        <v>870</v>
      </c>
    </row>
    <row r="89" spans="1:4" x14ac:dyDescent="0.2">
      <c r="A89" s="4" t="s">
        <v>871</v>
      </c>
      <c r="B89" s="50">
        <v>96</v>
      </c>
      <c r="C89" s="4" t="s">
        <v>872</v>
      </c>
      <c r="D89" s="8" t="s">
        <v>33</v>
      </c>
    </row>
    <row r="91" spans="1:4" ht="19" x14ac:dyDescent="0.25">
      <c r="A91" s="35" t="s">
        <v>873</v>
      </c>
    </row>
    <row r="92" spans="1:4" x14ac:dyDescent="0.2">
      <c r="A92" s="4" t="s">
        <v>874</v>
      </c>
    </row>
    <row r="94" spans="1:4" x14ac:dyDescent="0.2">
      <c r="A94" s="4" t="s">
        <v>871</v>
      </c>
      <c r="B94" s="50">
        <v>96</v>
      </c>
      <c r="C94" s="4" t="s">
        <v>872</v>
      </c>
      <c r="D94" s="8" t="s">
        <v>33</v>
      </c>
    </row>
    <row r="96" spans="1:4" ht="19" x14ac:dyDescent="0.25">
      <c r="A96" s="35" t="s">
        <v>875</v>
      </c>
    </row>
    <row r="97" spans="1:6" x14ac:dyDescent="0.2">
      <c r="A97" s="4" t="s">
        <v>876</v>
      </c>
    </row>
    <row r="99" spans="1:6" x14ac:dyDescent="0.2">
      <c r="A99" s="4" t="s">
        <v>871</v>
      </c>
      <c r="B99" s="50"/>
    </row>
    <row r="101" spans="1:6" ht="19" x14ac:dyDescent="0.25">
      <c r="A101" s="35" t="s">
        <v>877</v>
      </c>
    </row>
    <row r="102" spans="1:6" x14ac:dyDescent="0.2">
      <c r="A102" s="4" t="s">
        <v>878</v>
      </c>
    </row>
    <row r="104" spans="1:6" x14ac:dyDescent="0.2">
      <c r="A104" s="4" t="s">
        <v>871</v>
      </c>
      <c r="B104" s="50">
        <v>24</v>
      </c>
    </row>
    <row r="105" spans="1:6" x14ac:dyDescent="0.2">
      <c r="F105" s="76"/>
    </row>
    <row r="106" spans="1:6" x14ac:dyDescent="0.2">
      <c r="F106" s="76"/>
    </row>
    <row r="107" spans="1:6" ht="19" x14ac:dyDescent="0.25">
      <c r="A107" s="35" t="s">
        <v>879</v>
      </c>
      <c r="F107" s="76"/>
    </row>
    <row r="108" spans="1:6" x14ac:dyDescent="0.2">
      <c r="A108" s="4" t="s">
        <v>880</v>
      </c>
      <c r="F108" s="76"/>
    </row>
    <row r="109" spans="1:6" ht="78" customHeight="1" x14ac:dyDescent="0.2">
      <c r="F109" s="6"/>
    </row>
    <row r="110" spans="1:6" ht="19" x14ac:dyDescent="0.25">
      <c r="A110" s="35" t="s">
        <v>881</v>
      </c>
    </row>
    <row r="111" spans="1:6" x14ac:dyDescent="0.2">
      <c r="A111" s="4" t="s">
        <v>882</v>
      </c>
    </row>
    <row r="116" spans="1:7" ht="19" x14ac:dyDescent="0.25">
      <c r="F116" s="85"/>
    </row>
    <row r="117" spans="1:7" ht="19" x14ac:dyDescent="0.25">
      <c r="A117" s="35" t="s">
        <v>883</v>
      </c>
    </row>
    <row r="118" spans="1:7" x14ac:dyDescent="0.2">
      <c r="A118" s="221" t="s">
        <v>884</v>
      </c>
      <c r="B118" s="221"/>
      <c r="C118" s="221"/>
      <c r="D118" s="221"/>
      <c r="E118" s="221"/>
      <c r="F118" s="221"/>
      <c r="G118" s="221"/>
    </row>
    <row r="119" spans="1:7" ht="20" customHeight="1" x14ac:dyDescent="0.2">
      <c r="A119" s="221"/>
      <c r="B119" s="221"/>
      <c r="C119" s="221"/>
      <c r="D119" s="221"/>
      <c r="E119" s="221"/>
      <c r="F119" s="221"/>
      <c r="G119" s="221"/>
    </row>
    <row r="120" spans="1:7" x14ac:dyDescent="0.2">
      <c r="B120" s="110" t="s">
        <v>871</v>
      </c>
      <c r="C120" s="50"/>
      <c r="D120" s="110" t="s">
        <v>872</v>
      </c>
      <c r="E120" s="8"/>
    </row>
    <row r="122" spans="1:7" ht="19" x14ac:dyDescent="0.25">
      <c r="A122" s="35" t="s">
        <v>885</v>
      </c>
    </row>
    <row r="123" spans="1:7" x14ac:dyDescent="0.2">
      <c r="A123" s="221" t="s">
        <v>886</v>
      </c>
      <c r="B123" s="221"/>
      <c r="C123" s="221"/>
      <c r="D123" s="221"/>
      <c r="E123" s="221"/>
      <c r="F123" s="221"/>
      <c r="G123" s="221"/>
    </row>
    <row r="124" spans="1:7" ht="35" customHeight="1" x14ac:dyDescent="0.2">
      <c r="A124" s="221"/>
      <c r="B124" s="221"/>
      <c r="C124" s="221"/>
      <c r="D124" s="221"/>
      <c r="E124" s="221"/>
      <c r="F124" s="221"/>
      <c r="G124" s="221"/>
    </row>
    <row r="125" spans="1:7" x14ac:dyDescent="0.2">
      <c r="B125" s="110" t="s">
        <v>871</v>
      </c>
      <c r="C125" s="50"/>
      <c r="D125" s="110" t="s">
        <v>872</v>
      </c>
      <c r="E125" s="8"/>
    </row>
    <row r="127" spans="1:7" ht="19" x14ac:dyDescent="0.25">
      <c r="A127" s="35" t="s">
        <v>887</v>
      </c>
    </row>
    <row r="128" spans="1:7" ht="16" customHeight="1" x14ac:dyDescent="0.2">
      <c r="A128" s="221" t="s">
        <v>888</v>
      </c>
      <c r="B128" s="221"/>
      <c r="C128" s="221"/>
      <c r="D128" s="221"/>
      <c r="E128" s="221"/>
      <c r="F128" s="8"/>
    </row>
    <row r="129" spans="1:8" ht="16" customHeight="1" x14ac:dyDescent="0.2">
      <c r="A129" s="221"/>
      <c r="B129" s="221"/>
      <c r="C129" s="221"/>
      <c r="D129" s="221"/>
      <c r="E129" s="221"/>
    </row>
    <row r="130" spans="1:8" x14ac:dyDescent="0.2">
      <c r="A130" s="124"/>
      <c r="B130" s="124"/>
      <c r="C130" s="124"/>
      <c r="D130" s="124"/>
      <c r="E130" s="124"/>
    </row>
    <row r="131" spans="1:8" x14ac:dyDescent="0.2">
      <c r="A131" s="4" t="s">
        <v>889</v>
      </c>
      <c r="F131" s="67"/>
    </row>
    <row r="132" spans="1:8" ht="28" customHeight="1" x14ac:dyDescent="0.2"/>
    <row r="133" spans="1:8" ht="19" x14ac:dyDescent="0.25">
      <c r="A133" s="35" t="s">
        <v>890</v>
      </c>
    </row>
    <row r="134" spans="1:8" ht="27" customHeight="1" x14ac:dyDescent="0.2">
      <c r="A134" s="4" t="s">
        <v>891</v>
      </c>
    </row>
    <row r="135" spans="1:8" ht="206" customHeight="1" x14ac:dyDescent="0.2">
      <c r="F135" s="6"/>
    </row>
    <row r="136" spans="1:8" x14ac:dyDescent="0.2">
      <c r="F136" s="76"/>
    </row>
    <row r="137" spans="1:8" ht="19" x14ac:dyDescent="0.25">
      <c r="A137" s="220" t="s">
        <v>892</v>
      </c>
      <c r="B137" s="220"/>
      <c r="C137" s="220"/>
      <c r="D137" s="220"/>
      <c r="E137" s="220"/>
      <c r="F137" s="220"/>
      <c r="G137" s="220"/>
      <c r="H137" s="75"/>
    </row>
  </sheetData>
  <sheetProtection formatColumns="0" formatRows="0" selectLockedCells="1"/>
  <mergeCells count="19">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444500</xdr:colOff>
                    <xdr:row>64</xdr:row>
                    <xdr:rowOff>342900</xdr:rowOff>
                  </from>
                  <to>
                    <xdr:col>6</xdr:col>
                    <xdr:colOff>368300</xdr:colOff>
                    <xdr:row>66</xdr:row>
                    <xdr:rowOff>88900</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431800</xdr:colOff>
                    <xdr:row>66</xdr:row>
                    <xdr:rowOff>114300</xdr:rowOff>
                  </from>
                  <to>
                    <xdr:col>6</xdr:col>
                    <xdr:colOff>355600</xdr:colOff>
                    <xdr:row>68</xdr:row>
                    <xdr:rowOff>88900</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431800</xdr:colOff>
                    <xdr:row>68</xdr:row>
                    <xdr:rowOff>101600</xdr:rowOff>
                  </from>
                  <to>
                    <xdr:col>6</xdr:col>
                    <xdr:colOff>355600</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431800</xdr:colOff>
                    <xdr:row>70</xdr:row>
                    <xdr:rowOff>127000</xdr:rowOff>
                  </from>
                  <to>
                    <xdr:col>6</xdr:col>
                    <xdr:colOff>355600</xdr:colOff>
                    <xdr:row>72</xdr:row>
                    <xdr:rowOff>101600</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584200</xdr:colOff>
                    <xdr:row>111</xdr:row>
                    <xdr:rowOff>114300</xdr:rowOff>
                  </from>
                  <to>
                    <xdr:col>4</xdr:col>
                    <xdr:colOff>139700</xdr:colOff>
                    <xdr:row>113</xdr:row>
                    <xdr:rowOff>88900</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584200</xdr:colOff>
                    <xdr:row>111</xdr:row>
                    <xdr:rowOff>127000</xdr:rowOff>
                  </from>
                  <to>
                    <xdr:col>6</xdr:col>
                    <xdr:colOff>685800</xdr:colOff>
                    <xdr:row>113</xdr:row>
                    <xdr:rowOff>101600</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101600</xdr:rowOff>
                  </from>
                  <to>
                    <xdr:col>4</xdr:col>
                    <xdr:colOff>673100</xdr:colOff>
                    <xdr:row>115</xdr:row>
                    <xdr:rowOff>88900</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444500</xdr:colOff>
                    <xdr:row>21</xdr:row>
                    <xdr:rowOff>190500</xdr:rowOff>
                  </from>
                  <to>
                    <xdr:col>2</xdr:col>
                    <xdr:colOff>0</xdr:colOff>
                    <xdr:row>23</xdr:row>
                    <xdr:rowOff>165100</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12700</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177800</xdr:rowOff>
                  </from>
                  <to>
                    <xdr:col>4</xdr:col>
                    <xdr:colOff>520700</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749300</xdr:colOff>
                    <xdr:row>24</xdr:row>
                    <xdr:rowOff>63500</xdr:rowOff>
                  </from>
                  <to>
                    <xdr:col>4</xdr:col>
                    <xdr:colOff>520700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view="pageLayout" topLeftCell="A44" zoomScale="110" zoomScaleNormal="100" zoomScalePageLayoutView="110" workbookViewId="0">
      <selection activeCell="D46" sqref="D46"/>
    </sheetView>
  </sheetViews>
  <sheetFormatPr baseColWidth="10" defaultColWidth="11" defaultRowHeight="16" x14ac:dyDescent="0.2"/>
  <cols>
    <col min="1" max="1" width="18.83203125" style="4" customWidth="1"/>
    <col min="2" max="2" width="24.6640625" style="4" customWidth="1"/>
    <col min="3" max="3" width="22.5" style="4" customWidth="1"/>
    <col min="4" max="4" width="45.1640625" style="4" customWidth="1"/>
    <col min="5" max="16384" width="11" style="4"/>
  </cols>
  <sheetData>
    <row r="1" spans="1:4" ht="19" x14ac:dyDescent="0.25">
      <c r="A1" s="225" t="s">
        <v>893</v>
      </c>
      <c r="B1" s="225"/>
      <c r="C1" s="225"/>
      <c r="D1" s="225"/>
    </row>
    <row r="3" spans="1:4" ht="19" x14ac:dyDescent="0.25">
      <c r="A3" s="35" t="s">
        <v>894</v>
      </c>
    </row>
    <row r="5" spans="1:4" x14ac:dyDescent="0.2">
      <c r="A5" s="175" t="s">
        <v>895</v>
      </c>
    </row>
    <row r="23" spans="1:4" ht="27" customHeight="1" x14ac:dyDescent="0.2"/>
    <row r="25" spans="1:4" ht="27" customHeight="1" x14ac:dyDescent="0.2"/>
    <row r="26" spans="1:4" ht="72" customHeight="1" x14ac:dyDescent="0.2">
      <c r="C26" s="176" t="s">
        <v>896</v>
      </c>
      <c r="D26" s="17" t="s">
        <v>1393</v>
      </c>
    </row>
    <row r="27" spans="1:4" ht="19" x14ac:dyDescent="0.25">
      <c r="A27" s="35"/>
    </row>
    <row r="28" spans="1:4" ht="19" x14ac:dyDescent="0.25">
      <c r="A28" s="35" t="s">
        <v>897</v>
      </c>
    </row>
    <row r="30" spans="1:4" ht="19" x14ac:dyDescent="0.25">
      <c r="A30" s="35" t="s">
        <v>898</v>
      </c>
    </row>
    <row r="31" spans="1:4" ht="32" customHeight="1" x14ac:dyDescent="0.2">
      <c r="A31" s="221" t="s">
        <v>899</v>
      </c>
      <c r="B31" s="221"/>
      <c r="C31" s="221"/>
      <c r="D31" s="221"/>
    </row>
    <row r="32" spans="1:4" x14ac:dyDescent="0.2">
      <c r="A32" s="77"/>
      <c r="B32" s="77"/>
      <c r="C32" s="77"/>
      <c r="D32" s="77"/>
    </row>
    <row r="45" spans="4:4" x14ac:dyDescent="0.2">
      <c r="D45" s="79" t="s">
        <v>900</v>
      </c>
    </row>
    <row r="46" spans="4:4" ht="114" customHeight="1" x14ac:dyDescent="0.2">
      <c r="D46" s="6" t="s">
        <v>1394</v>
      </c>
    </row>
    <row r="51" spans="1:4" ht="19" x14ac:dyDescent="0.25">
      <c r="A51" s="225" t="s">
        <v>901</v>
      </c>
      <c r="B51" s="225"/>
      <c r="C51" s="225"/>
      <c r="D51" s="225"/>
    </row>
  </sheetData>
  <sheetProtection formatColumns="0" formatRows="0" selectLockedCells="1"/>
  <mergeCells count="3">
    <mergeCell ref="A1:D1"/>
    <mergeCell ref="A31:D31"/>
    <mergeCell ref="A51:D51"/>
  </mergeCell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127000</xdr:rowOff>
                  </from>
                  <to>
                    <xdr:col>1</xdr:col>
                    <xdr:colOff>825500</xdr:colOff>
                    <xdr:row>7</xdr:row>
                    <xdr:rowOff>101600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241300</xdr:colOff>
                    <xdr:row>7</xdr:row>
                    <xdr:rowOff>88900</xdr:rowOff>
                  </from>
                  <to>
                    <xdr:col>2</xdr:col>
                    <xdr:colOff>927100</xdr:colOff>
                    <xdr:row>9</xdr:row>
                    <xdr:rowOff>165100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177800</xdr:rowOff>
                  </from>
                  <to>
                    <xdr:col>1</xdr:col>
                    <xdr:colOff>1079500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698500</xdr:colOff>
                    <xdr:row>13</xdr:row>
                    <xdr:rowOff>127000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139700</xdr:rowOff>
                  </from>
                  <to>
                    <xdr:col>1</xdr:col>
                    <xdr:colOff>317500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317500</xdr:colOff>
                    <xdr:row>17</xdr:row>
                    <xdr:rowOff>88900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101600</xdr:rowOff>
                  </from>
                  <to>
                    <xdr:col>1</xdr:col>
                    <xdr:colOff>1358900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139700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165100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1689100</xdr:colOff>
                    <xdr:row>5</xdr:row>
                    <xdr:rowOff>127000</xdr:rowOff>
                  </from>
                  <to>
                    <xdr:col>3</xdr:col>
                    <xdr:colOff>1993900</xdr:colOff>
                    <xdr:row>7</xdr:row>
                    <xdr:rowOff>101600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165100</xdr:rowOff>
                  </from>
                  <to>
                    <xdr:col>3</xdr:col>
                    <xdr:colOff>1739900</xdr:colOff>
                    <xdr:row>9</xdr:row>
                    <xdr:rowOff>139700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1701800</xdr:colOff>
                    <xdr:row>9</xdr:row>
                    <xdr:rowOff>165100</xdr:rowOff>
                  </from>
                  <to>
                    <xdr:col>3</xdr:col>
                    <xdr:colOff>1511300</xdr:colOff>
                    <xdr:row>11</xdr:row>
                    <xdr:rowOff>139700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1701800</xdr:colOff>
                    <xdr:row>11</xdr:row>
                    <xdr:rowOff>152400</xdr:rowOff>
                  </from>
                  <to>
                    <xdr:col>3</xdr:col>
                    <xdr:colOff>2705100</xdr:colOff>
                    <xdr:row>13</xdr:row>
                    <xdr:rowOff>127000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1701800</xdr:colOff>
                    <xdr:row>13</xdr:row>
                    <xdr:rowOff>139700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1701800</xdr:colOff>
                    <xdr:row>15</xdr:row>
                    <xdr:rowOff>127000</xdr:rowOff>
                  </from>
                  <to>
                    <xdr:col>3</xdr:col>
                    <xdr:colOff>1511300</xdr:colOff>
                    <xdr:row>17</xdr:row>
                    <xdr:rowOff>101600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1701800</xdr:colOff>
                    <xdr:row>17</xdr:row>
                    <xdr:rowOff>139700</xdr:rowOff>
                  </from>
                  <to>
                    <xdr:col>3</xdr:col>
                    <xdr:colOff>2768600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1701800</xdr:colOff>
                    <xdr:row>19</xdr:row>
                    <xdr:rowOff>152400</xdr:rowOff>
                  </from>
                  <to>
                    <xdr:col>3</xdr:col>
                    <xdr:colOff>2552700</xdr:colOff>
                    <xdr:row>21</xdr:row>
                    <xdr:rowOff>127000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1701800</xdr:colOff>
                    <xdr:row>21</xdr:row>
                    <xdr:rowOff>165100</xdr:rowOff>
                  </from>
                  <to>
                    <xdr:col>3</xdr:col>
                    <xdr:colOff>1511300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1689100</xdr:colOff>
                    <xdr:row>23</xdr:row>
                    <xdr:rowOff>63500</xdr:rowOff>
                  </from>
                  <to>
                    <xdr:col>3</xdr:col>
                    <xdr:colOff>1498600</xdr:colOff>
                    <xdr:row>24</xdr:row>
                    <xdr:rowOff>241300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165100</xdr:colOff>
                    <xdr:row>31</xdr:row>
                    <xdr:rowOff>114300</xdr:rowOff>
                  </from>
                  <to>
                    <xdr:col>1</xdr:col>
                    <xdr:colOff>254000</xdr:colOff>
                    <xdr:row>33</xdr:row>
                    <xdr:rowOff>88900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177800</xdr:colOff>
                    <xdr:row>33</xdr:row>
                    <xdr:rowOff>114300</xdr:rowOff>
                  </from>
                  <to>
                    <xdr:col>1</xdr:col>
                    <xdr:colOff>266700</xdr:colOff>
                    <xdr:row>35</xdr:row>
                    <xdr:rowOff>88900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177800</xdr:colOff>
                    <xdr:row>35</xdr:row>
                    <xdr:rowOff>127000</xdr:rowOff>
                  </from>
                  <to>
                    <xdr:col>1</xdr:col>
                    <xdr:colOff>1003300</xdr:colOff>
                    <xdr:row>37</xdr:row>
                    <xdr:rowOff>101600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177800</xdr:colOff>
                    <xdr:row>37</xdr:row>
                    <xdr:rowOff>139700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177800</xdr:colOff>
                    <xdr:row>39</xdr:row>
                    <xdr:rowOff>114300</xdr:rowOff>
                  </from>
                  <to>
                    <xdr:col>1</xdr:col>
                    <xdr:colOff>266700</xdr:colOff>
                    <xdr:row>41</xdr:row>
                    <xdr:rowOff>88900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139700</xdr:colOff>
                    <xdr:row>37</xdr:row>
                    <xdr:rowOff>127000</xdr:rowOff>
                  </from>
                  <to>
                    <xdr:col>2</xdr:col>
                    <xdr:colOff>1663700</xdr:colOff>
                    <xdr:row>39</xdr:row>
                    <xdr:rowOff>101600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177800</xdr:colOff>
                    <xdr:row>41</xdr:row>
                    <xdr:rowOff>114300</xdr:rowOff>
                  </from>
                  <to>
                    <xdr:col>1</xdr:col>
                    <xdr:colOff>266700</xdr:colOff>
                    <xdr:row>43</xdr:row>
                    <xdr:rowOff>88900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88900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139700</xdr:colOff>
                    <xdr:row>33</xdr:row>
                    <xdr:rowOff>127000</xdr:rowOff>
                  </from>
                  <to>
                    <xdr:col>2</xdr:col>
                    <xdr:colOff>1663700</xdr:colOff>
                    <xdr:row>35</xdr:row>
                    <xdr:rowOff>101600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139700</xdr:colOff>
                    <xdr:row>35</xdr:row>
                    <xdr:rowOff>127000</xdr:rowOff>
                  </from>
                  <to>
                    <xdr:col>2</xdr:col>
                    <xdr:colOff>1663700</xdr:colOff>
                    <xdr:row>37</xdr:row>
                    <xdr:rowOff>101600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139700</xdr:colOff>
                    <xdr:row>39</xdr:row>
                    <xdr:rowOff>127000</xdr:rowOff>
                  </from>
                  <to>
                    <xdr:col>3</xdr:col>
                    <xdr:colOff>1041400</xdr:colOff>
                    <xdr:row>41</xdr:row>
                    <xdr:rowOff>101600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139700</xdr:colOff>
                    <xdr:row>41</xdr:row>
                    <xdr:rowOff>127000</xdr:rowOff>
                  </from>
                  <to>
                    <xdr:col>2</xdr:col>
                    <xdr:colOff>1663700</xdr:colOff>
                    <xdr:row>43</xdr:row>
                    <xdr:rowOff>101600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139700</xdr:colOff>
                    <xdr:row>43</xdr:row>
                    <xdr:rowOff>114300</xdr:rowOff>
                  </from>
                  <to>
                    <xdr:col>2</xdr:col>
                    <xdr:colOff>1663700</xdr:colOff>
                    <xdr:row>45</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view="pageLayout" topLeftCell="A75" zoomScale="110" zoomScaleNormal="100" zoomScalePageLayoutView="110" workbookViewId="0">
      <selection activeCell="A64" sqref="A64"/>
    </sheetView>
  </sheetViews>
  <sheetFormatPr baseColWidth="10" defaultColWidth="11" defaultRowHeight="16" x14ac:dyDescent="0.2"/>
  <cols>
    <col min="1" max="1" width="53" style="4" customWidth="1"/>
    <col min="2" max="2" width="21.83203125" style="4" customWidth="1"/>
    <col min="3" max="3" width="21.5" style="4" customWidth="1"/>
    <col min="4" max="4" width="11" style="4"/>
    <col min="5" max="5" width="38.5" style="4" customWidth="1"/>
    <col min="6" max="6" width="10.83203125" style="4" customWidth="1"/>
    <col min="7" max="7" width="31" style="4" customWidth="1"/>
    <col min="8" max="8" width="21" style="4" customWidth="1"/>
    <col min="9" max="9" width="10.83203125" style="4" customWidth="1"/>
    <col min="10" max="10" width="19" style="4" customWidth="1"/>
    <col min="11" max="18" width="10.83203125" style="4" customWidth="1"/>
    <col min="19" max="16384" width="11" style="4"/>
  </cols>
  <sheetData>
    <row r="1" spans="1:5" ht="19" x14ac:dyDescent="0.25">
      <c r="A1" s="276" t="s">
        <v>902</v>
      </c>
      <c r="B1" s="276"/>
      <c r="C1" s="276"/>
      <c r="D1" s="276"/>
      <c r="E1" s="35"/>
    </row>
    <row r="3" spans="1:5" ht="19" x14ac:dyDescent="0.25">
      <c r="A3" s="35" t="s">
        <v>903</v>
      </c>
    </row>
    <row r="5" spans="1:5" x14ac:dyDescent="0.2">
      <c r="A5" s="221" t="s">
        <v>904</v>
      </c>
      <c r="B5" s="221"/>
      <c r="C5" s="221"/>
      <c r="D5" s="221"/>
    </row>
    <row r="6" spans="1:5" x14ac:dyDescent="0.2">
      <c r="A6" s="221"/>
      <c r="B6" s="221"/>
      <c r="C6" s="221"/>
      <c r="D6" s="221"/>
    </row>
    <row r="8" spans="1:5" ht="34" x14ac:dyDescent="0.2">
      <c r="B8" s="87" t="s">
        <v>905</v>
      </c>
      <c r="C8" s="115" t="s">
        <v>906</v>
      </c>
    </row>
    <row r="9" spans="1:5" ht="33.75" customHeight="1" x14ac:dyDescent="0.2">
      <c r="A9" s="174" t="s">
        <v>907</v>
      </c>
      <c r="B9" s="52">
        <v>0.24</v>
      </c>
      <c r="C9" s="52">
        <v>0.3</v>
      </c>
    </row>
    <row r="10" spans="1:5" ht="33.75" customHeight="1" x14ac:dyDescent="0.2">
      <c r="A10" s="173" t="s">
        <v>908</v>
      </c>
      <c r="B10" s="52">
        <v>0</v>
      </c>
      <c r="C10" s="52">
        <v>0</v>
      </c>
    </row>
    <row r="11" spans="1:5" ht="33.75" customHeight="1" x14ac:dyDescent="0.2">
      <c r="A11" s="173" t="s">
        <v>909</v>
      </c>
      <c r="B11" s="52">
        <v>0</v>
      </c>
      <c r="C11" s="52">
        <v>0</v>
      </c>
    </row>
    <row r="12" spans="1:5" ht="33.75" customHeight="1" x14ac:dyDescent="0.2">
      <c r="A12" s="174" t="s">
        <v>910</v>
      </c>
      <c r="B12" s="52">
        <v>0.97</v>
      </c>
      <c r="C12" s="52">
        <v>0.93</v>
      </c>
    </row>
    <row r="13" spans="1:5" ht="33.75" customHeight="1" x14ac:dyDescent="0.2">
      <c r="A13" s="173" t="s">
        <v>911</v>
      </c>
      <c r="B13" s="52">
        <v>0.03</v>
      </c>
      <c r="C13" s="52">
        <v>0.06</v>
      </c>
    </row>
    <row r="14" spans="1:5" ht="33.75" customHeight="1" x14ac:dyDescent="0.2">
      <c r="A14" s="173" t="s">
        <v>912</v>
      </c>
      <c r="B14" s="52">
        <v>0</v>
      </c>
      <c r="C14" s="52">
        <v>0.01</v>
      </c>
    </row>
    <row r="15" spans="1:5" ht="33.75" customHeight="1" x14ac:dyDescent="0.2">
      <c r="A15" s="173" t="s">
        <v>913</v>
      </c>
      <c r="B15" s="13">
        <v>18</v>
      </c>
      <c r="C15" s="13">
        <v>20</v>
      </c>
    </row>
    <row r="16" spans="1:5" ht="33.75" customHeight="1" x14ac:dyDescent="0.2">
      <c r="A16" s="173" t="s">
        <v>914</v>
      </c>
      <c r="B16" s="13">
        <v>18</v>
      </c>
      <c r="C16" s="13">
        <v>20</v>
      </c>
    </row>
    <row r="24" spans="1:1" ht="19" x14ac:dyDescent="0.25">
      <c r="A24" s="35" t="s">
        <v>915</v>
      </c>
    </row>
    <row r="25" spans="1:1" x14ac:dyDescent="0.2">
      <c r="A25" s="4" t="s">
        <v>916</v>
      </c>
    </row>
    <row r="41" spans="1:1" ht="19" x14ac:dyDescent="0.25">
      <c r="A41" s="35" t="s">
        <v>917</v>
      </c>
    </row>
    <row r="43" spans="1:1" x14ac:dyDescent="0.2">
      <c r="A43" s="4" t="s">
        <v>918</v>
      </c>
    </row>
    <row r="45" spans="1:1" x14ac:dyDescent="0.2">
      <c r="A45" s="79" t="s">
        <v>919</v>
      </c>
    </row>
    <row r="46" spans="1:1" x14ac:dyDescent="0.2">
      <c r="A46" s="6"/>
    </row>
    <row r="48" spans="1:1" x14ac:dyDescent="0.2">
      <c r="A48" s="4" t="s">
        <v>920</v>
      </c>
    </row>
    <row r="50" spans="1:1" x14ac:dyDescent="0.2">
      <c r="A50" s="79" t="s">
        <v>919</v>
      </c>
    </row>
    <row r="51" spans="1:1" x14ac:dyDescent="0.2">
      <c r="A51" s="6"/>
    </row>
    <row r="53" spans="1:1" x14ac:dyDescent="0.2">
      <c r="A53" s="4" t="s">
        <v>921</v>
      </c>
    </row>
    <row r="55" spans="1:1" x14ac:dyDescent="0.2">
      <c r="A55" s="79" t="s">
        <v>919</v>
      </c>
    </row>
    <row r="56" spans="1:1" x14ac:dyDescent="0.2">
      <c r="A56" s="6"/>
    </row>
    <row r="57" spans="1:1" ht="19" x14ac:dyDescent="0.25">
      <c r="A57" s="35" t="s">
        <v>922</v>
      </c>
    </row>
    <row r="58" spans="1:1" x14ac:dyDescent="0.2">
      <c r="A58" s="4" t="s">
        <v>923</v>
      </c>
    </row>
    <row r="74" spans="1:1" x14ac:dyDescent="0.2">
      <c r="A74" s="4" t="s">
        <v>924</v>
      </c>
    </row>
    <row r="75" spans="1:1" ht="48" customHeight="1" x14ac:dyDescent="0.2">
      <c r="A75" s="6"/>
    </row>
    <row r="84" spans="1:4" ht="19" x14ac:dyDescent="0.2">
      <c r="A84" s="276" t="s">
        <v>925</v>
      </c>
      <c r="B84" s="276"/>
      <c r="C84" s="276"/>
      <c r="D84" s="276"/>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1079500</xdr:colOff>
                    <xdr:row>25</xdr:row>
                    <xdr:rowOff>114300</xdr:rowOff>
                  </from>
                  <to>
                    <xdr:col>0</xdr:col>
                    <xdr:colOff>2603500</xdr:colOff>
                    <xdr:row>27</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1079500</xdr:colOff>
                    <xdr:row>27</xdr:row>
                    <xdr:rowOff>114300</xdr:rowOff>
                  </from>
                  <to>
                    <xdr:col>0</xdr:col>
                    <xdr:colOff>2603500</xdr:colOff>
                    <xdr:row>29</xdr:row>
                    <xdr:rowOff>88900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1092200</xdr:colOff>
                    <xdr:row>29</xdr:row>
                    <xdr:rowOff>114300</xdr:rowOff>
                  </from>
                  <to>
                    <xdr:col>0</xdr:col>
                    <xdr:colOff>2616200</xdr:colOff>
                    <xdr:row>31</xdr:row>
                    <xdr:rowOff>88900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1092200</xdr:colOff>
                    <xdr:row>31</xdr:row>
                    <xdr:rowOff>114300</xdr:rowOff>
                  </from>
                  <to>
                    <xdr:col>0</xdr:col>
                    <xdr:colOff>2616200</xdr:colOff>
                    <xdr:row>33</xdr:row>
                    <xdr:rowOff>88900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1092200</xdr:colOff>
                    <xdr:row>33</xdr:row>
                    <xdr:rowOff>114300</xdr:rowOff>
                  </from>
                  <to>
                    <xdr:col>0</xdr:col>
                    <xdr:colOff>2616200</xdr:colOff>
                    <xdr:row>35</xdr:row>
                    <xdr:rowOff>88900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1092200</xdr:colOff>
                    <xdr:row>35</xdr:row>
                    <xdr:rowOff>114300</xdr:rowOff>
                  </from>
                  <to>
                    <xdr:col>0</xdr:col>
                    <xdr:colOff>3911600</xdr:colOff>
                    <xdr:row>37</xdr:row>
                    <xdr:rowOff>88900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1092200</xdr:colOff>
                    <xdr:row>37</xdr:row>
                    <xdr:rowOff>114300</xdr:rowOff>
                  </from>
                  <to>
                    <xdr:col>0</xdr:col>
                    <xdr:colOff>3911600</xdr:colOff>
                    <xdr:row>39</xdr:row>
                    <xdr:rowOff>88900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4089400</xdr:colOff>
                    <xdr:row>25</xdr:row>
                    <xdr:rowOff>114300</xdr:rowOff>
                  </from>
                  <to>
                    <xdr:col>1</xdr:col>
                    <xdr:colOff>1524000</xdr:colOff>
                    <xdr:row>27</xdr:row>
                    <xdr:rowOff>88900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4089400</xdr:colOff>
                    <xdr:row>27</xdr:row>
                    <xdr:rowOff>127000</xdr:rowOff>
                  </from>
                  <to>
                    <xdr:col>1</xdr:col>
                    <xdr:colOff>1511300</xdr:colOff>
                    <xdr:row>29</xdr:row>
                    <xdr:rowOff>101600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4089400</xdr:colOff>
                    <xdr:row>29</xdr:row>
                    <xdr:rowOff>127000</xdr:rowOff>
                  </from>
                  <to>
                    <xdr:col>1</xdr:col>
                    <xdr:colOff>1498600</xdr:colOff>
                    <xdr:row>31</xdr:row>
                    <xdr:rowOff>101600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4089400</xdr:colOff>
                    <xdr:row>31</xdr:row>
                    <xdr:rowOff>114300</xdr:rowOff>
                  </from>
                  <to>
                    <xdr:col>1</xdr:col>
                    <xdr:colOff>1485900</xdr:colOff>
                    <xdr:row>33</xdr:row>
                    <xdr:rowOff>88900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4089400</xdr:colOff>
                    <xdr:row>33</xdr:row>
                    <xdr:rowOff>114300</xdr:rowOff>
                  </from>
                  <to>
                    <xdr:col>1</xdr:col>
                    <xdr:colOff>1473200</xdr:colOff>
                    <xdr:row>35</xdr:row>
                    <xdr:rowOff>88900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4089400</xdr:colOff>
                    <xdr:row>35</xdr:row>
                    <xdr:rowOff>127000</xdr:rowOff>
                  </from>
                  <to>
                    <xdr:col>1</xdr:col>
                    <xdr:colOff>1460500</xdr:colOff>
                    <xdr:row>37</xdr:row>
                    <xdr:rowOff>101600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1574800</xdr:colOff>
                    <xdr:row>41</xdr:row>
                    <xdr:rowOff>114300</xdr:rowOff>
                  </from>
                  <to>
                    <xdr:col>0</xdr:col>
                    <xdr:colOff>2768600</xdr:colOff>
                    <xdr:row>43</xdr:row>
                    <xdr:rowOff>88900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2984500</xdr:colOff>
                    <xdr:row>41</xdr:row>
                    <xdr:rowOff>114300</xdr:rowOff>
                  </from>
                  <to>
                    <xdr:col>1</xdr:col>
                    <xdr:colOff>1231900</xdr:colOff>
                    <xdr:row>43</xdr:row>
                    <xdr:rowOff>88900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88900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12700</xdr:colOff>
                    <xdr:row>48</xdr:row>
                    <xdr:rowOff>88900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88900</xdr:colOff>
                    <xdr:row>46</xdr:row>
                    <xdr:rowOff>114300</xdr:rowOff>
                  </from>
                  <to>
                    <xdr:col>2</xdr:col>
                    <xdr:colOff>787400</xdr:colOff>
                    <xdr:row>48</xdr:row>
                    <xdr:rowOff>88900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3060700</xdr:colOff>
                    <xdr:row>53</xdr:row>
                    <xdr:rowOff>88900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101600</xdr:rowOff>
                  </from>
                  <to>
                    <xdr:col>2</xdr:col>
                    <xdr:colOff>50800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393700</xdr:colOff>
                    <xdr:row>58</xdr:row>
                    <xdr:rowOff>127000</xdr:rowOff>
                  </from>
                  <to>
                    <xdr:col>0</xdr:col>
                    <xdr:colOff>3314700</xdr:colOff>
                    <xdr:row>60</xdr:row>
                    <xdr:rowOff>88900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406400</xdr:colOff>
                    <xdr:row>60</xdr:row>
                    <xdr:rowOff>127000</xdr:rowOff>
                  </from>
                  <to>
                    <xdr:col>0</xdr:col>
                    <xdr:colOff>3086100</xdr:colOff>
                    <xdr:row>62</xdr:row>
                    <xdr:rowOff>88900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406400</xdr:colOff>
                    <xdr:row>62</xdr:row>
                    <xdr:rowOff>114300</xdr:rowOff>
                  </from>
                  <to>
                    <xdr:col>0</xdr:col>
                    <xdr:colOff>1930400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406400</xdr:colOff>
                    <xdr:row>64</xdr:row>
                    <xdr:rowOff>127000</xdr:rowOff>
                  </from>
                  <to>
                    <xdr:col>0</xdr:col>
                    <xdr:colOff>1930400</xdr:colOff>
                    <xdr:row>66</xdr:row>
                    <xdr:rowOff>88900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406400</xdr:colOff>
                    <xdr:row>66</xdr:row>
                    <xdr:rowOff>127000</xdr:rowOff>
                  </from>
                  <to>
                    <xdr:col>0</xdr:col>
                    <xdr:colOff>2781300</xdr:colOff>
                    <xdr:row>68</xdr:row>
                    <xdr:rowOff>88900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2794000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4089400</xdr:colOff>
                    <xdr:row>58</xdr:row>
                    <xdr:rowOff>114300</xdr:rowOff>
                  </from>
                  <to>
                    <xdr:col>2</xdr:col>
                    <xdr:colOff>711200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4102100</xdr:colOff>
                    <xdr:row>60</xdr:row>
                    <xdr:rowOff>114300</xdr:rowOff>
                  </from>
                  <to>
                    <xdr:col>2</xdr:col>
                    <xdr:colOff>1498600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4102100</xdr:colOff>
                    <xdr:row>62</xdr:row>
                    <xdr:rowOff>114300</xdr:rowOff>
                  </from>
                  <to>
                    <xdr:col>2</xdr:col>
                    <xdr:colOff>1498600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4102100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4089400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127000</xdr:rowOff>
                  </from>
                  <to>
                    <xdr:col>0</xdr:col>
                    <xdr:colOff>3568700</xdr:colOff>
                    <xdr:row>72</xdr:row>
                    <xdr:rowOff>88900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1460500</xdr:colOff>
                    <xdr:row>39</xdr:row>
                    <xdr:rowOff>88900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635000</xdr:colOff>
                    <xdr:row>25</xdr:row>
                    <xdr:rowOff>114300</xdr:rowOff>
                  </from>
                  <to>
                    <xdr:col>3</xdr:col>
                    <xdr:colOff>787400</xdr:colOff>
                    <xdr:row>27</xdr:row>
                    <xdr:rowOff>88900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635000</xdr:colOff>
                    <xdr:row>27</xdr:row>
                    <xdr:rowOff>114300</xdr:rowOff>
                  </from>
                  <to>
                    <xdr:col>3</xdr:col>
                    <xdr:colOff>774700</xdr:colOff>
                    <xdr:row>29</xdr:row>
                    <xdr:rowOff>88900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88900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101600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101600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660400</xdr:colOff>
                    <xdr:row>35</xdr:row>
                    <xdr:rowOff>127000</xdr:rowOff>
                  </from>
                  <to>
                    <xdr:col>3</xdr:col>
                    <xdr:colOff>812800</xdr:colOff>
                    <xdr:row>37</xdr:row>
                    <xdr:rowOff>101600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showWhiteSpace="0" topLeftCell="A14" zoomScale="99" zoomScaleNormal="100" workbookViewId="0">
      <selection activeCell="D72" sqref="D72"/>
    </sheetView>
  </sheetViews>
  <sheetFormatPr baseColWidth="10" defaultColWidth="11" defaultRowHeight="16" x14ac:dyDescent="0.2"/>
  <cols>
    <col min="1" max="1" width="11" style="4"/>
    <col min="2" max="2" width="38.33203125" style="4" customWidth="1"/>
    <col min="3" max="5" width="18.1640625" style="4" customWidth="1"/>
    <col min="6" max="6" width="11" style="4"/>
    <col min="7" max="23" width="10.83203125" style="4" customWidth="1"/>
    <col min="24" max="16384" width="11" style="4"/>
  </cols>
  <sheetData>
    <row r="1" spans="1:6" ht="19" x14ac:dyDescent="0.25">
      <c r="A1" s="225" t="s">
        <v>926</v>
      </c>
      <c r="B1" s="225"/>
      <c r="C1" s="225"/>
      <c r="D1" s="225"/>
      <c r="E1" s="225"/>
      <c r="F1" s="225"/>
    </row>
    <row r="3" spans="1:6" ht="19" x14ac:dyDescent="0.25">
      <c r="A3" s="35" t="s">
        <v>927</v>
      </c>
    </row>
    <row r="4" spans="1:6" x14ac:dyDescent="0.2">
      <c r="A4" s="4" t="s">
        <v>928</v>
      </c>
    </row>
    <row r="5" spans="1:6" ht="19" customHeight="1" x14ac:dyDescent="0.2">
      <c r="B5" s="216" t="s">
        <v>1395</v>
      </c>
    </row>
    <row r="7" spans="1:6" ht="86" customHeight="1" x14ac:dyDescent="0.2">
      <c r="A7" s="281" t="s">
        <v>1368</v>
      </c>
      <c r="B7" s="281"/>
      <c r="C7" s="281"/>
      <c r="D7" s="281"/>
      <c r="E7" s="281"/>
      <c r="F7" s="281"/>
    </row>
    <row r="9" spans="1:6" x14ac:dyDescent="0.2">
      <c r="B9" s="4" t="s">
        <v>929</v>
      </c>
      <c r="C9" s="9"/>
    </row>
    <row r="11" spans="1:6" x14ac:dyDescent="0.2">
      <c r="C11" s="177"/>
      <c r="D11" s="110" t="s">
        <v>930</v>
      </c>
      <c r="E11" s="10"/>
    </row>
    <row r="14" spans="1:6" ht="19" x14ac:dyDescent="0.25">
      <c r="A14" s="35" t="s">
        <v>931</v>
      </c>
    </row>
    <row r="16" spans="1:6" ht="43" customHeight="1" x14ac:dyDescent="0.2">
      <c r="A16" s="282" t="s">
        <v>1369</v>
      </c>
      <c r="B16" s="282"/>
      <c r="C16" s="282"/>
      <c r="D16" s="282"/>
      <c r="E16" s="282"/>
      <c r="F16" s="282"/>
    </row>
    <row r="17" spans="1:6" ht="37" customHeight="1" x14ac:dyDescent="0.2">
      <c r="A17" s="279" t="s">
        <v>932</v>
      </c>
      <c r="B17" s="279"/>
      <c r="C17" s="279"/>
      <c r="D17" s="279"/>
      <c r="E17" s="279"/>
      <c r="F17" s="279"/>
    </row>
    <row r="18" spans="1:6" x14ac:dyDescent="0.2">
      <c r="A18" s="280" t="s">
        <v>933</v>
      </c>
      <c r="B18" s="280"/>
      <c r="C18" s="280"/>
      <c r="D18" s="280"/>
      <c r="E18" s="280"/>
      <c r="F18" s="280"/>
    </row>
    <row r="19" spans="1:6" ht="37" customHeight="1" x14ac:dyDescent="0.2">
      <c r="A19" s="279" t="s">
        <v>934</v>
      </c>
      <c r="B19" s="279"/>
      <c r="C19" s="279"/>
      <c r="D19" s="279"/>
      <c r="E19" s="279"/>
      <c r="F19" s="279"/>
    </row>
    <row r="20" spans="1:6" x14ac:dyDescent="0.2">
      <c r="A20" s="280" t="s">
        <v>935</v>
      </c>
      <c r="B20" s="280"/>
      <c r="C20" s="280"/>
      <c r="D20" s="280"/>
      <c r="E20" s="280"/>
      <c r="F20" s="280"/>
    </row>
    <row r="22" spans="1:6" x14ac:dyDescent="0.2">
      <c r="C22" s="126" t="s">
        <v>936</v>
      </c>
      <c r="D22" s="126" t="s">
        <v>937</v>
      </c>
    </row>
    <row r="23" spans="1:6" x14ac:dyDescent="0.2">
      <c r="B23" s="178" t="s">
        <v>938</v>
      </c>
      <c r="C23" s="178"/>
      <c r="D23" s="178"/>
    </row>
    <row r="24" spans="1:6" x14ac:dyDescent="0.2">
      <c r="B24" s="110" t="s">
        <v>939</v>
      </c>
      <c r="C24" s="53">
        <v>55322</v>
      </c>
      <c r="D24" s="53">
        <v>55322</v>
      </c>
    </row>
    <row r="25" spans="1:6" x14ac:dyDescent="0.2">
      <c r="B25" s="178" t="s">
        <v>940</v>
      </c>
      <c r="C25" s="179"/>
      <c r="D25" s="179"/>
    </row>
    <row r="26" spans="1:6" x14ac:dyDescent="0.2">
      <c r="B26" s="110" t="s">
        <v>941</v>
      </c>
      <c r="C26" s="53"/>
      <c r="D26" s="53"/>
    </row>
    <row r="27" spans="1:6" x14ac:dyDescent="0.2">
      <c r="B27" s="110" t="s">
        <v>942</v>
      </c>
      <c r="C27" s="53"/>
      <c r="D27" s="53"/>
    </row>
    <row r="28" spans="1:6" x14ac:dyDescent="0.2">
      <c r="B28" s="110" t="s">
        <v>943</v>
      </c>
      <c r="C28" s="53"/>
      <c r="D28" s="53"/>
    </row>
    <row r="29" spans="1:6" x14ac:dyDescent="0.2">
      <c r="B29" s="110" t="s">
        <v>944</v>
      </c>
      <c r="C29" s="53">
        <v>53256</v>
      </c>
      <c r="D29" s="53">
        <v>53256</v>
      </c>
    </row>
    <row r="30" spans="1:6" x14ac:dyDescent="0.2">
      <c r="B30" s="178" t="s">
        <v>945</v>
      </c>
      <c r="C30" s="179"/>
      <c r="D30" s="179"/>
    </row>
    <row r="31" spans="1:6" x14ac:dyDescent="0.2">
      <c r="B31" s="110" t="s">
        <v>946</v>
      </c>
      <c r="C31" s="53">
        <v>1080</v>
      </c>
      <c r="D31" s="53">
        <v>1080</v>
      </c>
    </row>
    <row r="32" spans="1:6" x14ac:dyDescent="0.2">
      <c r="B32" s="110" t="s">
        <v>947</v>
      </c>
      <c r="C32" s="53">
        <v>13346</v>
      </c>
      <c r="D32" s="53">
        <v>13346</v>
      </c>
    </row>
    <row r="33" spans="1:6" x14ac:dyDescent="0.2">
      <c r="B33" s="110" t="s">
        <v>948</v>
      </c>
      <c r="C33" s="53">
        <v>7208</v>
      </c>
      <c r="D33" s="53">
        <v>7208</v>
      </c>
    </row>
    <row r="34" spans="1:6" x14ac:dyDescent="0.2">
      <c r="B34" s="110" t="s">
        <v>949</v>
      </c>
      <c r="C34" s="53">
        <v>6338</v>
      </c>
      <c r="D34" s="53">
        <v>6338</v>
      </c>
    </row>
    <row r="36" spans="1:6" ht="38" customHeight="1" x14ac:dyDescent="0.2">
      <c r="A36" s="221" t="s">
        <v>950</v>
      </c>
      <c r="B36" s="221"/>
      <c r="C36" s="221"/>
      <c r="D36" s="221"/>
      <c r="E36" s="54"/>
      <c r="F36" s="77"/>
    </row>
    <row r="37" spans="1:6" x14ac:dyDescent="0.2">
      <c r="A37" s="76"/>
      <c r="B37" s="76"/>
      <c r="C37" s="76"/>
      <c r="D37" s="76"/>
      <c r="E37" s="180"/>
      <c r="F37" s="77"/>
    </row>
    <row r="38" spans="1:6" x14ac:dyDescent="0.2">
      <c r="A38" s="221" t="s">
        <v>951</v>
      </c>
      <c r="B38" s="221"/>
      <c r="C38" s="221"/>
      <c r="D38" s="76"/>
      <c r="E38" s="180"/>
      <c r="F38" s="77"/>
    </row>
    <row r="39" spans="1:6" ht="67" customHeight="1" x14ac:dyDescent="0.2">
      <c r="A39" s="76"/>
      <c r="B39" s="6"/>
      <c r="C39" s="76"/>
      <c r="D39" s="76"/>
      <c r="E39" s="180"/>
      <c r="F39" s="77"/>
    </row>
    <row r="40" spans="1:6" x14ac:dyDescent="0.2">
      <c r="A40" s="76"/>
      <c r="B40" s="76"/>
      <c r="C40" s="76"/>
      <c r="D40" s="76"/>
      <c r="E40" s="180"/>
      <c r="F40" s="77"/>
    </row>
    <row r="41" spans="1:6" ht="19" x14ac:dyDescent="0.25">
      <c r="A41" s="35" t="s">
        <v>952</v>
      </c>
    </row>
    <row r="42" spans="1:6" x14ac:dyDescent="0.2">
      <c r="A42" s="4" t="s">
        <v>953</v>
      </c>
    </row>
    <row r="44" spans="1:6" x14ac:dyDescent="0.2">
      <c r="B44" s="110" t="s">
        <v>954</v>
      </c>
      <c r="C44" s="50">
        <v>12</v>
      </c>
    </row>
    <row r="45" spans="1:6" x14ac:dyDescent="0.2">
      <c r="B45" s="110" t="s">
        <v>955</v>
      </c>
      <c r="C45" s="50">
        <v>18</v>
      </c>
    </row>
    <row r="47" spans="1:6" ht="19" x14ac:dyDescent="0.25">
      <c r="A47" s="35" t="s">
        <v>956</v>
      </c>
    </row>
    <row r="48" spans="1:6" x14ac:dyDescent="0.2">
      <c r="A48" s="4" t="s">
        <v>957</v>
      </c>
      <c r="D48" s="8" t="s">
        <v>21</v>
      </c>
    </row>
    <row r="50" spans="1:5" ht="19" x14ac:dyDescent="0.25">
      <c r="A50" s="35" t="s">
        <v>958</v>
      </c>
    </row>
    <row r="51" spans="1:5" x14ac:dyDescent="0.2">
      <c r="A51" s="4" t="s">
        <v>959</v>
      </c>
      <c r="E51" s="8" t="s">
        <v>21</v>
      </c>
    </row>
    <row r="53" spans="1:5" x14ac:dyDescent="0.2">
      <c r="A53" s="79" t="s">
        <v>960</v>
      </c>
      <c r="E53" s="52"/>
    </row>
    <row r="55" spans="1:5" ht="19" x14ac:dyDescent="0.25">
      <c r="A55" s="35" t="s">
        <v>961</v>
      </c>
    </row>
    <row r="56" spans="1:5" x14ac:dyDescent="0.2">
      <c r="A56" s="4" t="s">
        <v>962</v>
      </c>
    </row>
    <row r="58" spans="1:5" ht="39" customHeight="1" x14ac:dyDescent="0.2">
      <c r="C58" s="95" t="s">
        <v>963</v>
      </c>
      <c r="D58" s="95" t="s">
        <v>964</v>
      </c>
      <c r="E58" s="95" t="s">
        <v>965</v>
      </c>
    </row>
    <row r="59" spans="1:5" x14ac:dyDescent="0.2">
      <c r="B59" s="33" t="s">
        <v>966</v>
      </c>
      <c r="C59" s="53">
        <v>1000</v>
      </c>
      <c r="D59" s="53">
        <v>1000</v>
      </c>
      <c r="E59" s="53"/>
    </row>
    <row r="60" spans="1:5" x14ac:dyDescent="0.2">
      <c r="B60" s="33" t="s">
        <v>967</v>
      </c>
      <c r="C60" s="181"/>
      <c r="D60" s="181"/>
      <c r="E60" s="53"/>
    </row>
    <row r="61" spans="1:5" x14ac:dyDescent="0.2">
      <c r="B61" s="33" t="s">
        <v>968</v>
      </c>
      <c r="C61" s="181"/>
      <c r="D61" s="53"/>
      <c r="E61" s="53"/>
    </row>
    <row r="62" spans="1:5" x14ac:dyDescent="0.2">
      <c r="B62" s="33" t="s">
        <v>969</v>
      </c>
      <c r="C62" s="181"/>
      <c r="D62" s="181"/>
      <c r="E62" s="53"/>
    </row>
    <row r="63" spans="1:5" x14ac:dyDescent="0.2">
      <c r="B63" s="33" t="s">
        <v>970</v>
      </c>
      <c r="C63" s="53">
        <v>250</v>
      </c>
      <c r="D63" s="53">
        <v>600</v>
      </c>
      <c r="E63" s="53"/>
    </row>
    <row r="64" spans="1:5" x14ac:dyDescent="0.2">
      <c r="B64" s="33" t="s">
        <v>971</v>
      </c>
      <c r="C64" s="4">
        <v>1000</v>
      </c>
      <c r="D64" s="53">
        <v>2650</v>
      </c>
      <c r="E64" s="53"/>
    </row>
    <row r="66" spans="1:6" x14ac:dyDescent="0.2">
      <c r="A66" s="278" t="s">
        <v>972</v>
      </c>
      <c r="B66" s="278"/>
      <c r="C66" s="278"/>
      <c r="D66" s="278"/>
      <c r="E66" s="278"/>
      <c r="F66" s="278"/>
    </row>
    <row r="68" spans="1:6" ht="19" x14ac:dyDescent="0.25">
      <c r="A68" s="35" t="s">
        <v>973</v>
      </c>
    </row>
    <row r="69" spans="1:6" x14ac:dyDescent="0.2">
      <c r="A69" s="4" t="s">
        <v>974</v>
      </c>
    </row>
    <row r="71" spans="1:6" x14ac:dyDescent="0.2">
      <c r="B71" s="182" t="s">
        <v>975</v>
      </c>
      <c r="C71" s="178"/>
    </row>
    <row r="72" spans="1:6" x14ac:dyDescent="0.2">
      <c r="B72" s="275" t="s">
        <v>976</v>
      </c>
      <c r="C72" s="275"/>
      <c r="D72" s="53">
        <v>2305</v>
      </c>
    </row>
    <row r="73" spans="1:6" x14ac:dyDescent="0.2">
      <c r="B73" s="182" t="s">
        <v>977</v>
      </c>
      <c r="C73" s="182"/>
      <c r="D73" s="101"/>
    </row>
    <row r="74" spans="1:6" x14ac:dyDescent="0.2">
      <c r="B74" s="275" t="s">
        <v>978</v>
      </c>
      <c r="C74" s="275"/>
      <c r="D74" s="53"/>
    </row>
    <row r="75" spans="1:6" x14ac:dyDescent="0.2">
      <c r="B75" s="275" t="s">
        <v>979</v>
      </c>
      <c r="C75" s="275"/>
      <c r="D75" s="53"/>
    </row>
    <row r="76" spans="1:6" x14ac:dyDescent="0.2">
      <c r="B76" s="275" t="s">
        <v>980</v>
      </c>
      <c r="C76" s="275"/>
      <c r="D76" s="53"/>
    </row>
    <row r="77" spans="1:6" x14ac:dyDescent="0.2">
      <c r="A77" s="275" t="s">
        <v>981</v>
      </c>
      <c r="B77" s="275"/>
      <c r="C77" s="277"/>
      <c r="D77" s="53"/>
    </row>
    <row r="79" spans="1:6" ht="19" x14ac:dyDescent="0.25">
      <c r="A79" s="225" t="s">
        <v>982</v>
      </c>
      <c r="B79" s="225"/>
      <c r="C79" s="225"/>
      <c r="D79" s="225"/>
      <c r="E79" s="225"/>
      <c r="F79" s="225"/>
    </row>
  </sheetData>
  <sheetProtection formatColumns="0" formatRows="0" selectLockedCells="1"/>
  <mergeCells count="16">
    <mergeCell ref="A1:F1"/>
    <mergeCell ref="A7:F7"/>
    <mergeCell ref="A16:F16"/>
    <mergeCell ref="A17:F17"/>
    <mergeCell ref="A18:F18"/>
    <mergeCell ref="A36:D36"/>
    <mergeCell ref="A66:F66"/>
    <mergeCell ref="B72:C72"/>
    <mergeCell ref="A38:C38"/>
    <mergeCell ref="A19:F19"/>
    <mergeCell ref="A20:F20"/>
    <mergeCell ref="B74:C74"/>
    <mergeCell ref="B75:C75"/>
    <mergeCell ref="B76:C76"/>
    <mergeCell ref="A79:F79"/>
    <mergeCell ref="A77:C77"/>
  </mergeCells>
  <hyperlinks>
    <hyperlink ref="B5" r:id="rId1" xr:uid="{81A6D4DB-5156-184A-96D4-A75EECC96FB5}"/>
  </hyperlinks>
  <pageMargins left="0.7" right="0.7" top="0.75" bottom="0.75" header="0.3" footer="0.3"/>
  <pageSetup orientation="landscape" horizontalDpi="1200" verticalDpi="1200"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330200</xdr:colOff>
                    <xdr:row>9</xdr:row>
                    <xdr:rowOff>127000</xdr:rowOff>
                  </from>
                  <to>
                    <xdr:col>2</xdr:col>
                    <xdr:colOff>762000</xdr:colOff>
                    <xdr:row>11</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sheetPr>
    <tabColor rgb="FF00B050"/>
  </sheetPr>
  <dimension ref="A1:J254"/>
  <sheetViews>
    <sheetView showGridLines="0" showRuler="0" view="pageLayout" topLeftCell="A231" zoomScale="110" zoomScaleNormal="100" zoomScalePageLayoutView="110" workbookViewId="0">
      <selection activeCell="C198" sqref="C198"/>
    </sheetView>
  </sheetViews>
  <sheetFormatPr baseColWidth="10" defaultColWidth="10.6640625" defaultRowHeight="16" x14ac:dyDescent="0.2"/>
  <cols>
    <col min="1" max="1" width="17.6640625" style="4" customWidth="1"/>
    <col min="2" max="2" width="43.6640625" style="4" customWidth="1"/>
    <col min="3" max="3" width="18.6640625" style="4" customWidth="1"/>
    <col min="4" max="4" width="18.5" style="4" customWidth="1"/>
    <col min="5" max="5" width="16.1640625" style="4" customWidth="1"/>
    <col min="6" max="6" width="14.33203125" style="4" customWidth="1"/>
    <col min="7" max="7" width="25.33203125" style="4" customWidth="1"/>
    <col min="8" max="24" width="10.6640625" style="4" customWidth="1"/>
    <col min="25" max="16384" width="10.6640625" style="4"/>
  </cols>
  <sheetData>
    <row r="1" spans="1:6" ht="19" x14ac:dyDescent="0.25">
      <c r="A1" s="225" t="s">
        <v>983</v>
      </c>
      <c r="B1" s="225"/>
      <c r="C1" s="225"/>
      <c r="D1" s="225"/>
      <c r="E1" s="225"/>
      <c r="F1" s="35"/>
    </row>
    <row r="2" spans="1:6" ht="409.5" customHeight="1" x14ac:dyDescent="0.2">
      <c r="A2" s="221" t="s">
        <v>984</v>
      </c>
      <c r="B2" s="221"/>
      <c r="C2" s="221"/>
      <c r="D2" s="221"/>
      <c r="E2" s="221"/>
      <c r="F2" s="77"/>
    </row>
    <row r="3" spans="1:6" x14ac:dyDescent="0.2">
      <c r="A3" s="221"/>
      <c r="B3" s="221"/>
      <c r="C3" s="221"/>
      <c r="D3" s="221"/>
      <c r="E3" s="221"/>
      <c r="F3" s="77"/>
    </row>
    <row r="4" spans="1:6" x14ac:dyDescent="0.2">
      <c r="A4" s="221"/>
      <c r="B4" s="221"/>
      <c r="C4" s="221"/>
      <c r="D4" s="221"/>
      <c r="E4" s="221"/>
      <c r="F4" s="77"/>
    </row>
    <row r="5" spans="1:6" x14ac:dyDescent="0.2">
      <c r="A5" s="221"/>
      <c r="B5" s="221"/>
      <c r="C5" s="221"/>
      <c r="D5" s="221"/>
      <c r="E5" s="221"/>
      <c r="F5" s="77"/>
    </row>
    <row r="6" spans="1:6" x14ac:dyDescent="0.2">
      <c r="A6" s="221"/>
      <c r="B6" s="221"/>
      <c r="C6" s="221"/>
      <c r="D6" s="221"/>
      <c r="E6" s="221"/>
      <c r="F6" s="77"/>
    </row>
    <row r="7" spans="1:6" x14ac:dyDescent="0.2">
      <c r="A7" s="221"/>
      <c r="B7" s="221"/>
      <c r="C7" s="221"/>
      <c r="D7" s="221"/>
      <c r="E7" s="221"/>
      <c r="F7" s="77"/>
    </row>
    <row r="8" spans="1:6" x14ac:dyDescent="0.2">
      <c r="A8" s="221"/>
      <c r="B8" s="221"/>
      <c r="C8" s="221"/>
      <c r="D8" s="221"/>
      <c r="E8" s="221"/>
      <c r="F8" s="77"/>
    </row>
    <row r="9" spans="1:6" ht="16" customHeight="1" x14ac:dyDescent="0.2">
      <c r="A9" s="245" t="s">
        <v>985</v>
      </c>
      <c r="B9" s="245"/>
      <c r="C9" s="245"/>
      <c r="D9" s="245"/>
      <c r="E9" s="245"/>
      <c r="F9" s="183"/>
    </row>
    <row r="10" spans="1:6" x14ac:dyDescent="0.2">
      <c r="A10" s="245"/>
      <c r="B10" s="245"/>
      <c r="C10" s="245"/>
      <c r="D10" s="245"/>
      <c r="E10" s="245"/>
      <c r="F10" s="183"/>
    </row>
    <row r="11" spans="1:6" x14ac:dyDescent="0.2">
      <c r="A11" s="245"/>
      <c r="B11" s="245"/>
      <c r="C11" s="245"/>
      <c r="D11" s="245"/>
      <c r="E11" s="245"/>
      <c r="F11" s="183"/>
    </row>
    <row r="12" spans="1:6" x14ac:dyDescent="0.2">
      <c r="A12" s="245"/>
      <c r="B12" s="245"/>
      <c r="C12" s="245"/>
      <c r="D12" s="245"/>
      <c r="E12" s="245"/>
      <c r="F12" s="183"/>
    </row>
    <row r="13" spans="1:6" x14ac:dyDescent="0.2">
      <c r="A13" s="245"/>
      <c r="B13" s="245"/>
      <c r="C13" s="245"/>
      <c r="D13" s="245"/>
      <c r="E13" s="245"/>
      <c r="F13" s="183"/>
    </row>
    <row r="14" spans="1:6" x14ac:dyDescent="0.2">
      <c r="A14" s="245"/>
      <c r="B14" s="245"/>
      <c r="C14" s="245"/>
      <c r="D14" s="245"/>
      <c r="E14" s="245"/>
      <c r="F14" s="183"/>
    </row>
    <row r="15" spans="1:6" x14ac:dyDescent="0.2">
      <c r="A15" s="245"/>
      <c r="B15" s="245"/>
      <c r="C15" s="245"/>
      <c r="D15" s="245"/>
      <c r="E15" s="245"/>
      <c r="F15" s="183"/>
    </row>
    <row r="16" spans="1:6" x14ac:dyDescent="0.2">
      <c r="A16" s="245"/>
      <c r="B16" s="245"/>
      <c r="C16" s="245"/>
      <c r="D16" s="245"/>
      <c r="E16" s="245"/>
      <c r="F16" s="183"/>
    </row>
    <row r="17" spans="1:10" x14ac:dyDescent="0.2">
      <c r="A17" s="245"/>
      <c r="B17" s="245"/>
      <c r="C17" s="245"/>
      <c r="D17" s="245"/>
      <c r="E17" s="245"/>
      <c r="F17" s="183"/>
    </row>
    <row r="18" spans="1:10" x14ac:dyDescent="0.2">
      <c r="A18" s="245"/>
      <c r="B18" s="245"/>
      <c r="C18" s="245"/>
      <c r="D18" s="245"/>
      <c r="E18" s="245"/>
      <c r="F18" s="183"/>
    </row>
    <row r="19" spans="1:10" x14ac:dyDescent="0.2">
      <c r="A19" s="245"/>
      <c r="B19" s="245"/>
      <c r="C19" s="245"/>
      <c r="D19" s="245"/>
      <c r="E19" s="245"/>
      <c r="F19" s="183"/>
    </row>
    <row r="20" spans="1:10" x14ac:dyDescent="0.2">
      <c r="A20" s="245"/>
      <c r="B20" s="245"/>
      <c r="C20" s="245"/>
      <c r="D20" s="245"/>
      <c r="E20" s="245"/>
      <c r="F20" s="183"/>
    </row>
    <row r="21" spans="1:10" x14ac:dyDescent="0.2">
      <c r="A21" s="245"/>
      <c r="B21" s="245"/>
      <c r="C21" s="245"/>
      <c r="D21" s="245"/>
      <c r="E21" s="245"/>
      <c r="F21" s="183"/>
    </row>
    <row r="22" spans="1:10" x14ac:dyDescent="0.2">
      <c r="A22" s="245"/>
      <c r="B22" s="245"/>
      <c r="C22" s="245"/>
      <c r="D22" s="245"/>
      <c r="E22" s="245"/>
      <c r="F22" s="183"/>
    </row>
    <row r="23" spans="1:10" x14ac:dyDescent="0.2">
      <c r="A23" s="245"/>
      <c r="B23" s="245"/>
      <c r="C23" s="245"/>
      <c r="D23" s="245"/>
      <c r="E23" s="245"/>
      <c r="F23" s="183"/>
    </row>
    <row r="24" spans="1:10" x14ac:dyDescent="0.2">
      <c r="A24" s="245"/>
      <c r="B24" s="245"/>
      <c r="C24" s="245"/>
      <c r="D24" s="245"/>
      <c r="E24" s="245"/>
      <c r="F24" s="183"/>
    </row>
    <row r="25" spans="1:10" x14ac:dyDescent="0.2">
      <c r="A25" s="245"/>
      <c r="B25" s="245"/>
      <c r="C25" s="245"/>
      <c r="D25" s="245"/>
      <c r="E25" s="245"/>
      <c r="F25" s="183"/>
    </row>
    <row r="26" spans="1:10" x14ac:dyDescent="0.2">
      <c r="A26" s="245"/>
      <c r="B26" s="245"/>
      <c r="C26" s="245"/>
      <c r="D26" s="245"/>
      <c r="E26" s="245"/>
      <c r="F26" s="183"/>
    </row>
    <row r="27" spans="1:10" x14ac:dyDescent="0.2">
      <c r="A27" s="245"/>
      <c r="B27" s="245"/>
      <c r="C27" s="245"/>
      <c r="D27" s="245"/>
      <c r="E27" s="245"/>
      <c r="F27" s="183"/>
    </row>
    <row r="28" spans="1:10" x14ac:dyDescent="0.2">
      <c r="A28" s="245"/>
      <c r="B28" s="245"/>
      <c r="C28" s="245"/>
      <c r="D28" s="245"/>
      <c r="E28" s="245"/>
      <c r="F28" s="183"/>
    </row>
    <row r="29" spans="1:10" x14ac:dyDescent="0.2">
      <c r="A29" s="183"/>
      <c r="B29" s="183"/>
      <c r="C29" s="183"/>
      <c r="D29" s="183"/>
      <c r="E29" s="183"/>
      <c r="F29" s="183"/>
    </row>
    <row r="30" spans="1:10" ht="19" x14ac:dyDescent="0.25">
      <c r="A30" s="35" t="s">
        <v>986</v>
      </c>
      <c r="B30" s="35"/>
      <c r="C30" s="183"/>
      <c r="D30" s="183"/>
      <c r="E30" s="183"/>
      <c r="F30" s="184"/>
      <c r="G30" s="184"/>
      <c r="H30" s="184"/>
      <c r="I30" s="184"/>
      <c r="J30" s="184"/>
    </row>
    <row r="31" spans="1:10" ht="19" customHeight="1" x14ac:dyDescent="0.2">
      <c r="A31" s="221" t="s">
        <v>987</v>
      </c>
      <c r="B31" s="221"/>
      <c r="C31" s="221"/>
      <c r="D31" s="221"/>
      <c r="E31" s="221"/>
      <c r="F31" s="184"/>
      <c r="G31" s="184"/>
      <c r="H31" s="184"/>
      <c r="I31" s="184"/>
      <c r="J31" s="184"/>
    </row>
    <row r="32" spans="1:10" ht="19" customHeight="1" x14ac:dyDescent="0.2">
      <c r="A32" s="221"/>
      <c r="B32" s="221"/>
      <c r="C32" s="221"/>
      <c r="D32" s="221"/>
      <c r="E32" s="221"/>
      <c r="F32" s="184"/>
      <c r="G32" s="184"/>
      <c r="H32" s="184"/>
      <c r="I32" s="184"/>
      <c r="J32" s="184"/>
    </row>
    <row r="33" spans="1:10" ht="19" customHeight="1" x14ac:dyDescent="0.2">
      <c r="A33" s="285" t="s">
        <v>988</v>
      </c>
      <c r="B33" s="285"/>
      <c r="C33" s="285"/>
      <c r="D33" s="285"/>
      <c r="E33" s="285"/>
      <c r="F33" s="184"/>
      <c r="G33" s="184"/>
      <c r="H33" s="184"/>
      <c r="I33" s="184"/>
      <c r="J33" s="184"/>
    </row>
    <row r="34" spans="1:10" x14ac:dyDescent="0.2">
      <c r="A34" s="285"/>
      <c r="B34" s="285"/>
      <c r="C34" s="285"/>
      <c r="D34" s="285"/>
      <c r="E34" s="285"/>
      <c r="F34" s="184"/>
      <c r="G34" s="184"/>
      <c r="H34" s="184"/>
      <c r="I34" s="184"/>
      <c r="J34" s="184"/>
    </row>
    <row r="35" spans="1:10" ht="19" customHeight="1" x14ac:dyDescent="0.2">
      <c r="A35" s="290" t="s">
        <v>989</v>
      </c>
      <c r="B35" s="290"/>
      <c r="C35" s="290"/>
      <c r="D35" s="290"/>
      <c r="E35" s="290"/>
      <c r="F35" s="183"/>
    </row>
    <row r="36" spans="1:10" ht="19" customHeight="1" x14ac:dyDescent="0.2">
      <c r="A36" s="290" t="s">
        <v>990</v>
      </c>
      <c r="B36" s="290"/>
      <c r="C36" s="290"/>
      <c r="D36" s="290"/>
      <c r="E36" s="290"/>
      <c r="F36" s="183"/>
    </row>
    <row r="37" spans="1:10" ht="16" customHeight="1" x14ac:dyDescent="0.2">
      <c r="A37" s="290" t="s">
        <v>991</v>
      </c>
      <c r="B37" s="290"/>
      <c r="C37" s="290"/>
      <c r="D37" s="290"/>
      <c r="E37" s="290"/>
      <c r="F37" s="183"/>
    </row>
    <row r="38" spans="1:10" x14ac:dyDescent="0.2">
      <c r="A38" s="290"/>
      <c r="B38" s="290"/>
      <c r="C38" s="290"/>
      <c r="D38" s="290"/>
      <c r="E38" s="290"/>
      <c r="F38" s="183"/>
    </row>
    <row r="39" spans="1:10" x14ac:dyDescent="0.2">
      <c r="A39" s="185"/>
      <c r="B39" s="185"/>
      <c r="C39" s="185"/>
      <c r="D39" s="185"/>
      <c r="E39" s="185"/>
      <c r="F39" s="183"/>
    </row>
    <row r="40" spans="1:10" x14ac:dyDescent="0.2">
      <c r="A40" s="291" t="s">
        <v>992</v>
      </c>
      <c r="B40" s="291"/>
      <c r="C40" s="291"/>
      <c r="D40" s="291"/>
      <c r="E40" s="291"/>
    </row>
    <row r="41" spans="1:10" x14ac:dyDescent="0.2">
      <c r="A41" s="161" t="s">
        <v>993</v>
      </c>
    </row>
    <row r="43" spans="1:10" x14ac:dyDescent="0.2">
      <c r="B43" s="3" t="s">
        <v>35</v>
      </c>
    </row>
    <row r="45" spans="1:10" x14ac:dyDescent="0.2">
      <c r="A45" s="4" t="s">
        <v>994</v>
      </c>
    </row>
    <row r="47" spans="1:10" x14ac:dyDescent="0.2">
      <c r="B47" s="3" t="s">
        <v>20</v>
      </c>
    </row>
    <row r="49" spans="1:4" ht="78" customHeight="1" x14ac:dyDescent="0.2">
      <c r="A49" s="289" t="s">
        <v>986</v>
      </c>
      <c r="B49" s="289"/>
      <c r="C49" s="18" t="s">
        <v>995</v>
      </c>
      <c r="D49" s="18" t="s">
        <v>996</v>
      </c>
    </row>
    <row r="50" spans="1:4" ht="16" customHeight="1" x14ac:dyDescent="0.2">
      <c r="A50" s="287" t="s">
        <v>997</v>
      </c>
      <c r="B50" s="186" t="s">
        <v>998</v>
      </c>
      <c r="C50" s="56">
        <v>1787622</v>
      </c>
      <c r="D50" s="56">
        <v>16974</v>
      </c>
    </row>
    <row r="51" spans="1:4" ht="34" x14ac:dyDescent="0.2">
      <c r="A51" s="287"/>
      <c r="B51" s="187" t="s">
        <v>999</v>
      </c>
      <c r="C51" s="56">
        <v>1502441</v>
      </c>
      <c r="D51" s="56">
        <v>0</v>
      </c>
    </row>
    <row r="52" spans="1:4" ht="84" customHeight="1" x14ac:dyDescent="0.2">
      <c r="A52" s="287"/>
      <c r="B52" s="187" t="s">
        <v>1000</v>
      </c>
      <c r="C52" s="56">
        <v>11931753</v>
      </c>
      <c r="D52" s="56">
        <v>28452022</v>
      </c>
    </row>
    <row r="53" spans="1:4" ht="51" x14ac:dyDescent="0.2">
      <c r="A53" s="287"/>
      <c r="B53" s="187" t="s">
        <v>1001</v>
      </c>
      <c r="C53" s="56">
        <v>488924</v>
      </c>
      <c r="D53" s="56">
        <v>0</v>
      </c>
    </row>
    <row r="54" spans="1:4" ht="17" x14ac:dyDescent="0.2">
      <c r="A54" s="287"/>
      <c r="B54" s="188" t="s">
        <v>1002</v>
      </c>
      <c r="C54" s="189">
        <f>SUM(C50:C53)</f>
        <v>15710740</v>
      </c>
      <c r="D54" s="189">
        <f>SUM(D50:D53)</f>
        <v>28468996</v>
      </c>
    </row>
    <row r="55" spans="1:4" ht="34" x14ac:dyDescent="0.2">
      <c r="A55" s="288" t="s">
        <v>1003</v>
      </c>
      <c r="B55" s="187" t="s">
        <v>1004</v>
      </c>
      <c r="C55" s="53">
        <v>2628651</v>
      </c>
      <c r="D55" s="53">
        <v>6416318</v>
      </c>
    </row>
    <row r="56" spans="1:4" x14ac:dyDescent="0.2">
      <c r="A56" s="288"/>
      <c r="B56" s="186" t="s">
        <v>1005</v>
      </c>
      <c r="C56" s="53">
        <v>178732</v>
      </c>
      <c r="D56" s="181"/>
    </row>
    <row r="57" spans="1:4" ht="51" x14ac:dyDescent="0.2">
      <c r="A57" s="288"/>
      <c r="B57" s="187" t="s">
        <v>1006</v>
      </c>
      <c r="C57" s="53">
        <v>11698</v>
      </c>
      <c r="D57" s="53">
        <v>0</v>
      </c>
    </row>
    <row r="58" spans="1:4" x14ac:dyDescent="0.2">
      <c r="A58" s="288"/>
      <c r="B58" s="190" t="s">
        <v>1007</v>
      </c>
      <c r="C58" s="191">
        <f>SUM(C55:C57)</f>
        <v>2819081</v>
      </c>
      <c r="D58" s="191">
        <f>SUM(D55+D57)</f>
        <v>6416318</v>
      </c>
    </row>
    <row r="59" spans="1:4" x14ac:dyDescent="0.2">
      <c r="A59" s="288" t="s">
        <v>1008</v>
      </c>
      <c r="B59" s="186" t="s">
        <v>1009</v>
      </c>
      <c r="C59" s="53">
        <v>0</v>
      </c>
      <c r="D59" s="53">
        <v>2542316</v>
      </c>
    </row>
    <row r="60" spans="1:4" x14ac:dyDescent="0.2">
      <c r="A60" s="288"/>
      <c r="B60" s="186" t="s">
        <v>1010</v>
      </c>
      <c r="C60" s="53">
        <v>0</v>
      </c>
      <c r="D60" s="53">
        <v>1992157</v>
      </c>
    </row>
    <row r="61" spans="1:4" x14ac:dyDescent="0.2">
      <c r="A61" s="288"/>
      <c r="B61" s="186" t="s">
        <v>1011</v>
      </c>
      <c r="C61" s="53">
        <v>0</v>
      </c>
      <c r="D61" s="53">
        <v>0</v>
      </c>
    </row>
    <row r="64" spans="1:4" ht="19" x14ac:dyDescent="0.25">
      <c r="A64" s="35" t="s">
        <v>1012</v>
      </c>
    </row>
    <row r="65" spans="1:5" x14ac:dyDescent="0.2">
      <c r="A65" s="221" t="s">
        <v>1013</v>
      </c>
      <c r="B65" s="221"/>
      <c r="C65" s="221"/>
      <c r="D65" s="221"/>
      <c r="E65" s="221"/>
    </row>
    <row r="66" spans="1:5" x14ac:dyDescent="0.2">
      <c r="A66" s="221"/>
      <c r="B66" s="221"/>
      <c r="C66" s="221"/>
      <c r="D66" s="221"/>
      <c r="E66" s="221"/>
    </row>
    <row r="67" spans="1:5" x14ac:dyDescent="0.2">
      <c r="A67" s="284" t="s">
        <v>1014</v>
      </c>
      <c r="B67" s="284"/>
      <c r="C67" s="284"/>
      <c r="D67" s="284"/>
      <c r="E67" s="284"/>
    </row>
    <row r="68" spans="1:5" x14ac:dyDescent="0.2">
      <c r="A68" s="284" t="s">
        <v>1015</v>
      </c>
      <c r="B68" s="284"/>
      <c r="C68" s="284"/>
      <c r="D68" s="284"/>
      <c r="E68" s="284"/>
    </row>
    <row r="69" spans="1:5" x14ac:dyDescent="0.2">
      <c r="A69" s="285" t="s">
        <v>1016</v>
      </c>
      <c r="B69" s="285"/>
      <c r="C69" s="285"/>
      <c r="D69" s="285"/>
      <c r="E69" s="285"/>
    </row>
    <row r="70" spans="1:5" x14ac:dyDescent="0.2">
      <c r="A70" s="285"/>
      <c r="B70" s="285"/>
      <c r="C70" s="285"/>
      <c r="D70" s="285"/>
      <c r="E70" s="285"/>
    </row>
    <row r="71" spans="1:5" x14ac:dyDescent="0.2">
      <c r="A71" s="286" t="s">
        <v>1017</v>
      </c>
      <c r="B71" s="286"/>
      <c r="C71" s="286"/>
      <c r="D71" s="286"/>
      <c r="E71" s="286"/>
    </row>
    <row r="73" spans="1:5" ht="51" x14ac:dyDescent="0.2">
      <c r="C73" s="192" t="s">
        <v>1018</v>
      </c>
      <c r="D73" s="192" t="s">
        <v>1019</v>
      </c>
      <c r="E73" s="192" t="s">
        <v>1020</v>
      </c>
    </row>
    <row r="74" spans="1:5" ht="51" customHeight="1" x14ac:dyDescent="0.2">
      <c r="A74" s="123"/>
      <c r="B74" s="116" t="s">
        <v>1021</v>
      </c>
      <c r="C74" s="13">
        <v>296</v>
      </c>
      <c r="D74" s="13">
        <v>1192</v>
      </c>
      <c r="E74" s="13"/>
    </row>
    <row r="75" spans="1:5" ht="51" customHeight="1" x14ac:dyDescent="0.2">
      <c r="A75" s="123"/>
      <c r="B75" s="116" t="s">
        <v>1022</v>
      </c>
      <c r="C75" s="13">
        <v>252</v>
      </c>
      <c r="D75" s="13">
        <v>957</v>
      </c>
      <c r="E75" s="13"/>
    </row>
    <row r="76" spans="1:5" ht="51" customHeight="1" x14ac:dyDescent="0.2">
      <c r="A76" s="123"/>
      <c r="B76" s="116" t="s">
        <v>1023</v>
      </c>
      <c r="C76" s="13">
        <v>226</v>
      </c>
      <c r="D76" s="13">
        <v>866</v>
      </c>
      <c r="E76" s="13"/>
    </row>
    <row r="77" spans="1:5" ht="51" customHeight="1" x14ac:dyDescent="0.2">
      <c r="A77" s="123"/>
      <c r="B77" s="116" t="s">
        <v>1024</v>
      </c>
      <c r="C77" s="13">
        <v>226</v>
      </c>
      <c r="D77" s="13">
        <v>866</v>
      </c>
      <c r="E77" s="13"/>
    </row>
    <row r="78" spans="1:5" ht="51" customHeight="1" x14ac:dyDescent="0.2">
      <c r="A78" s="123"/>
      <c r="B78" s="116" t="s">
        <v>1025</v>
      </c>
      <c r="C78" s="13">
        <v>226</v>
      </c>
      <c r="D78" s="13">
        <v>866</v>
      </c>
      <c r="E78" s="13"/>
    </row>
    <row r="79" spans="1:5" ht="51" customHeight="1" x14ac:dyDescent="0.2">
      <c r="A79" s="123"/>
      <c r="B79" s="116" t="s">
        <v>1026</v>
      </c>
      <c r="C79" s="57">
        <v>226</v>
      </c>
      <c r="D79" s="57">
        <v>866</v>
      </c>
      <c r="E79" s="57"/>
    </row>
    <row r="80" spans="1:5" ht="51" customHeight="1" x14ac:dyDescent="0.2">
      <c r="A80" s="123"/>
      <c r="B80" s="116" t="s">
        <v>1027</v>
      </c>
      <c r="C80" s="57">
        <v>116</v>
      </c>
      <c r="D80" s="57">
        <v>866</v>
      </c>
      <c r="E80" s="57"/>
    </row>
    <row r="81" spans="1:5" ht="51" customHeight="1" x14ac:dyDescent="0.2">
      <c r="A81" s="123"/>
      <c r="B81" s="116" t="s">
        <v>1028</v>
      </c>
      <c r="C81" s="57">
        <v>154</v>
      </c>
      <c r="D81" s="57">
        <v>231</v>
      </c>
      <c r="E81" s="57"/>
    </row>
    <row r="82" spans="1:5" ht="113" customHeight="1" x14ac:dyDescent="0.2">
      <c r="A82" s="123"/>
      <c r="B82" s="116" t="s">
        <v>1029</v>
      </c>
      <c r="C82" s="47">
        <v>0.76070000000000004</v>
      </c>
      <c r="D82" s="47">
        <v>0.87180000000000002</v>
      </c>
      <c r="E82" s="47"/>
    </row>
    <row r="83" spans="1:5" ht="76" customHeight="1" x14ac:dyDescent="0.2">
      <c r="A83" s="123"/>
      <c r="B83" s="116" t="s">
        <v>1030</v>
      </c>
      <c r="C83" s="53">
        <v>41274</v>
      </c>
      <c r="D83" s="53">
        <v>39011</v>
      </c>
      <c r="E83" s="53"/>
    </row>
    <row r="84" spans="1:5" ht="51" customHeight="1" x14ac:dyDescent="0.2">
      <c r="A84" s="123"/>
      <c r="B84" s="116" t="s">
        <v>1031</v>
      </c>
      <c r="C84" s="53">
        <v>37387</v>
      </c>
      <c r="D84" s="53">
        <v>35561</v>
      </c>
      <c r="E84" s="53"/>
    </row>
    <row r="85" spans="1:5" ht="51" customHeight="1" x14ac:dyDescent="0.2">
      <c r="A85" s="123"/>
      <c r="B85" s="116" t="s">
        <v>1032</v>
      </c>
      <c r="C85" s="53">
        <v>4349</v>
      </c>
      <c r="D85" s="53">
        <v>6588</v>
      </c>
      <c r="E85" s="53"/>
    </row>
    <row r="86" spans="1:5" ht="67" customHeight="1" x14ac:dyDescent="0.2">
      <c r="A86" s="123"/>
      <c r="B86" s="116" t="s">
        <v>1033</v>
      </c>
      <c r="C86" s="53">
        <v>3350</v>
      </c>
      <c r="D86" s="53">
        <v>5396</v>
      </c>
      <c r="E86" s="53"/>
    </row>
    <row r="88" spans="1:5" ht="19" x14ac:dyDescent="0.25">
      <c r="A88" s="35" t="s">
        <v>1034</v>
      </c>
    </row>
    <row r="89" spans="1:5" x14ac:dyDescent="0.2">
      <c r="A89" s="221" t="s">
        <v>1035</v>
      </c>
      <c r="B89" s="221"/>
      <c r="C89" s="221"/>
      <c r="D89" s="221"/>
      <c r="E89" s="221"/>
    </row>
    <row r="90" spans="1:5" x14ac:dyDescent="0.2">
      <c r="A90" s="221"/>
      <c r="B90" s="221"/>
      <c r="C90" s="221"/>
      <c r="D90" s="221"/>
      <c r="E90" s="221"/>
    </row>
    <row r="91" spans="1:5" x14ac:dyDescent="0.2">
      <c r="A91" s="284" t="s">
        <v>1036</v>
      </c>
      <c r="B91" s="284"/>
      <c r="C91" s="284"/>
      <c r="D91" s="284"/>
      <c r="E91" s="284"/>
    </row>
    <row r="92" spans="1:5" x14ac:dyDescent="0.2">
      <c r="A92" s="285" t="s">
        <v>1037</v>
      </c>
      <c r="B92" s="285"/>
      <c r="C92" s="285"/>
      <c r="D92" s="285"/>
      <c r="E92" s="285"/>
    </row>
    <row r="93" spans="1:5" x14ac:dyDescent="0.2">
      <c r="A93" s="285"/>
      <c r="B93" s="285"/>
      <c r="C93" s="285"/>
      <c r="D93" s="285"/>
      <c r="E93" s="285"/>
    </row>
    <row r="94" spans="1:5" x14ac:dyDescent="0.2">
      <c r="A94" s="286" t="s">
        <v>1038</v>
      </c>
      <c r="B94" s="286"/>
      <c r="C94" s="286"/>
      <c r="D94" s="286"/>
      <c r="E94" s="286"/>
    </row>
    <row r="97" spans="1:5" ht="51" x14ac:dyDescent="0.2">
      <c r="C97" s="192" t="s">
        <v>1018</v>
      </c>
      <c r="D97" s="192" t="s">
        <v>1019</v>
      </c>
      <c r="E97" s="192" t="s">
        <v>1020</v>
      </c>
    </row>
    <row r="98" spans="1:5" ht="84.75" customHeight="1" x14ac:dyDescent="0.2">
      <c r="B98" s="116" t="s">
        <v>1039</v>
      </c>
      <c r="C98" s="57">
        <v>57</v>
      </c>
      <c r="D98" s="57">
        <v>452</v>
      </c>
      <c r="E98" s="57"/>
    </row>
    <row r="99" spans="1:5" ht="84.75" customHeight="1" x14ac:dyDescent="0.2">
      <c r="B99" s="116" t="s">
        <v>1040</v>
      </c>
      <c r="C99" s="53">
        <v>34963</v>
      </c>
      <c r="D99" s="53">
        <v>33951</v>
      </c>
      <c r="E99" s="53"/>
    </row>
    <row r="100" spans="1:5" ht="84.75" customHeight="1" x14ac:dyDescent="0.2">
      <c r="B100" s="116" t="s">
        <v>1041</v>
      </c>
      <c r="C100" s="57">
        <v>0</v>
      </c>
      <c r="D100" s="57">
        <v>0</v>
      </c>
      <c r="E100" s="57"/>
    </row>
    <row r="101" spans="1:5" ht="84.75" customHeight="1" x14ac:dyDescent="0.2">
      <c r="B101" s="116" t="s">
        <v>1042</v>
      </c>
      <c r="C101" s="53">
        <v>0</v>
      </c>
      <c r="D101" s="53">
        <v>0</v>
      </c>
      <c r="E101" s="53"/>
    </row>
    <row r="102" spans="1:5" x14ac:dyDescent="0.2">
      <c r="A102" s="33" t="s">
        <v>1043</v>
      </c>
    </row>
    <row r="104" spans="1:5" x14ac:dyDescent="0.2">
      <c r="A104" s="33" t="s">
        <v>1044</v>
      </c>
    </row>
    <row r="105" spans="1:5" x14ac:dyDescent="0.2">
      <c r="A105" s="285" t="s">
        <v>1045</v>
      </c>
      <c r="B105" s="285"/>
      <c r="C105" s="285"/>
      <c r="D105" s="285"/>
      <c r="E105" s="285"/>
    </row>
    <row r="106" spans="1:5" x14ac:dyDescent="0.2">
      <c r="A106" s="285"/>
      <c r="B106" s="285"/>
      <c r="C106" s="285"/>
      <c r="D106" s="285"/>
      <c r="E106" s="285"/>
    </row>
    <row r="107" spans="1:5" x14ac:dyDescent="0.2">
      <c r="A107" s="283" t="s">
        <v>1046</v>
      </c>
      <c r="B107" s="283"/>
      <c r="C107" s="283"/>
      <c r="D107" s="283"/>
      <c r="E107" s="283"/>
    </row>
    <row r="108" spans="1:5" x14ac:dyDescent="0.2">
      <c r="A108" s="284" t="s">
        <v>1047</v>
      </c>
      <c r="B108" s="284"/>
      <c r="C108" s="284"/>
      <c r="D108" s="284"/>
      <c r="E108" s="284"/>
    </row>
    <row r="110" spans="1:5" x14ac:dyDescent="0.2">
      <c r="A110" s="33" t="s">
        <v>1048</v>
      </c>
    </row>
    <row r="111" spans="1:5" x14ac:dyDescent="0.2">
      <c r="A111" s="283" t="s">
        <v>1049</v>
      </c>
      <c r="B111" s="283"/>
      <c r="C111" s="283"/>
      <c r="D111" s="283"/>
      <c r="E111" s="283"/>
    </row>
    <row r="112" spans="1:5" x14ac:dyDescent="0.2">
      <c r="A112" s="283" t="s">
        <v>1050</v>
      </c>
      <c r="B112" s="283"/>
      <c r="C112" s="283"/>
      <c r="D112" s="283"/>
      <c r="E112" s="283"/>
    </row>
    <row r="113" spans="1:5" x14ac:dyDescent="0.2">
      <c r="A113" s="283" t="s">
        <v>1051</v>
      </c>
      <c r="B113" s="283"/>
      <c r="C113" s="283"/>
      <c r="D113" s="283"/>
      <c r="E113" s="283"/>
    </row>
    <row r="114" spans="1:5" x14ac:dyDescent="0.2">
      <c r="A114" s="283" t="s">
        <v>1052</v>
      </c>
      <c r="B114" s="283"/>
      <c r="C114" s="283"/>
      <c r="D114" s="283"/>
      <c r="E114" s="283"/>
    </row>
    <row r="115" spans="1:5" x14ac:dyDescent="0.2">
      <c r="A115" s="283" t="s">
        <v>1053</v>
      </c>
      <c r="B115" s="283"/>
      <c r="C115" s="283"/>
      <c r="D115" s="283"/>
      <c r="E115" s="283"/>
    </row>
    <row r="118" spans="1:5" ht="19" x14ac:dyDescent="0.25">
      <c r="A118" s="35" t="s">
        <v>1054</v>
      </c>
    </row>
    <row r="119" spans="1:5" ht="48" customHeight="1" x14ac:dyDescent="0.2">
      <c r="A119" s="221" t="s">
        <v>1055</v>
      </c>
      <c r="B119" s="221"/>
      <c r="C119" s="221"/>
      <c r="D119" s="58">
        <v>295</v>
      </c>
      <c r="E119" s="77"/>
    </row>
    <row r="120" spans="1:5" x14ac:dyDescent="0.2">
      <c r="A120" s="77"/>
      <c r="B120" s="77"/>
      <c r="C120" s="77"/>
      <c r="D120" s="77"/>
      <c r="E120" s="77"/>
    </row>
    <row r="121" spans="1:5" ht="19" x14ac:dyDescent="0.25">
      <c r="A121" s="35" t="s">
        <v>1056</v>
      </c>
      <c r="B121" s="77"/>
      <c r="C121" s="77"/>
    </row>
    <row r="122" spans="1:5" x14ac:dyDescent="0.2">
      <c r="A122" s="221" t="s">
        <v>1057</v>
      </c>
      <c r="B122" s="221"/>
      <c r="C122" s="221"/>
      <c r="D122" s="221"/>
      <c r="E122" s="221"/>
    </row>
    <row r="123" spans="1:5" x14ac:dyDescent="0.2">
      <c r="A123" s="221"/>
      <c r="B123" s="221"/>
      <c r="C123" s="221"/>
      <c r="D123" s="221"/>
      <c r="E123" s="221"/>
    </row>
    <row r="125" spans="1:5" x14ac:dyDescent="0.2">
      <c r="A125" s="285" t="s">
        <v>1058</v>
      </c>
      <c r="B125" s="285"/>
      <c r="C125" s="285"/>
      <c r="D125" s="285"/>
      <c r="E125" s="285"/>
    </row>
    <row r="126" spans="1:5" x14ac:dyDescent="0.2">
      <c r="A126" s="285"/>
      <c r="B126" s="285"/>
      <c r="C126" s="285"/>
      <c r="D126" s="285"/>
      <c r="E126" s="285"/>
    </row>
    <row r="128" spans="1:5" x14ac:dyDescent="0.2">
      <c r="A128" s="285" t="s">
        <v>1059</v>
      </c>
      <c r="B128" s="285"/>
      <c r="C128" s="285"/>
      <c r="D128" s="285"/>
      <c r="E128" s="285"/>
    </row>
    <row r="129" spans="1:5" x14ac:dyDescent="0.2">
      <c r="A129" s="285"/>
      <c r="B129" s="285"/>
      <c r="C129" s="285"/>
      <c r="D129" s="285"/>
      <c r="E129" s="285"/>
    </row>
    <row r="130" spans="1:5" x14ac:dyDescent="0.2">
      <c r="A130" s="285"/>
      <c r="B130" s="285"/>
      <c r="C130" s="285"/>
      <c r="D130" s="285"/>
      <c r="E130" s="285"/>
    </row>
    <row r="133" spans="1:5" ht="170" x14ac:dyDescent="0.2">
      <c r="B133" s="115" t="s">
        <v>1060</v>
      </c>
      <c r="C133" s="87" t="s">
        <v>1061</v>
      </c>
      <c r="D133" s="87" t="s">
        <v>1062</v>
      </c>
      <c r="E133" s="87" t="s">
        <v>1063</v>
      </c>
    </row>
    <row r="134" spans="1:5" ht="94" customHeight="1" x14ac:dyDescent="0.2">
      <c r="B134" s="193" t="s">
        <v>1064</v>
      </c>
      <c r="C134" s="57">
        <v>158</v>
      </c>
      <c r="D134" s="16">
        <v>0.54</v>
      </c>
      <c r="E134" s="22">
        <v>37927</v>
      </c>
    </row>
    <row r="135" spans="1:5" ht="79" customHeight="1" x14ac:dyDescent="0.2">
      <c r="B135" s="193" t="s">
        <v>1065</v>
      </c>
      <c r="C135" s="57">
        <v>152</v>
      </c>
      <c r="D135" s="16">
        <v>0.52</v>
      </c>
      <c r="E135" s="22">
        <v>18814</v>
      </c>
    </row>
    <row r="136" spans="1:5" ht="47" customHeight="1" x14ac:dyDescent="0.2">
      <c r="B136" s="194" t="s">
        <v>1066</v>
      </c>
      <c r="C136" s="57">
        <v>1</v>
      </c>
      <c r="D136" s="16">
        <v>0</v>
      </c>
      <c r="E136" s="22">
        <v>6400</v>
      </c>
    </row>
    <row r="137" spans="1:5" ht="47" customHeight="1" x14ac:dyDescent="0.2">
      <c r="B137" s="194" t="s">
        <v>1067</v>
      </c>
      <c r="C137" s="57">
        <v>0</v>
      </c>
      <c r="D137" s="16">
        <v>0</v>
      </c>
      <c r="E137" s="22">
        <v>0</v>
      </c>
    </row>
    <row r="138" spans="1:5" ht="47" customHeight="1" x14ac:dyDescent="0.2">
      <c r="B138" s="194" t="s">
        <v>1068</v>
      </c>
      <c r="C138" s="57">
        <v>46</v>
      </c>
      <c r="D138" s="16">
        <v>0.16</v>
      </c>
      <c r="E138" s="22">
        <v>56196</v>
      </c>
    </row>
    <row r="139" spans="1:5" ht="29" customHeight="1" x14ac:dyDescent="0.2">
      <c r="B139" s="195"/>
      <c r="C139" s="101"/>
      <c r="D139" s="196"/>
      <c r="E139" s="197"/>
    </row>
    <row r="141" spans="1:5" ht="19" x14ac:dyDescent="0.25">
      <c r="A141" s="35" t="s">
        <v>1069</v>
      </c>
    </row>
    <row r="142" spans="1:5" x14ac:dyDescent="0.2">
      <c r="A142" s="4" t="s">
        <v>1070</v>
      </c>
      <c r="D142" s="101"/>
    </row>
    <row r="143" spans="1:5" x14ac:dyDescent="0.2">
      <c r="B143" s="198" t="s">
        <v>1071</v>
      </c>
      <c r="C143" s="140" t="str">
        <f>B43</f>
        <v>2022-2023 Final</v>
      </c>
    </row>
    <row r="145" spans="1:5" x14ac:dyDescent="0.2">
      <c r="A145" s="4" t="s">
        <v>1072</v>
      </c>
    </row>
    <row r="153" spans="1:5" ht="47" customHeight="1" x14ac:dyDescent="0.2">
      <c r="A153" s="221" t="s">
        <v>1073</v>
      </c>
      <c r="B153" s="221"/>
      <c r="C153" s="221"/>
      <c r="D153" s="58">
        <v>103</v>
      </c>
      <c r="E153" s="77"/>
    </row>
    <row r="154" spans="1:5" x14ac:dyDescent="0.2">
      <c r="A154" s="77"/>
      <c r="B154" s="77"/>
      <c r="C154" s="77"/>
      <c r="D154" s="77"/>
      <c r="E154" s="77"/>
    </row>
    <row r="155" spans="1:5" ht="47" customHeight="1" x14ac:dyDescent="0.2">
      <c r="A155" s="221" t="s">
        <v>1074</v>
      </c>
      <c r="B155" s="221"/>
      <c r="C155" s="221"/>
      <c r="D155" s="53">
        <v>37743</v>
      </c>
    </row>
    <row r="156" spans="1:5" x14ac:dyDescent="0.2">
      <c r="A156" s="77"/>
      <c r="B156" s="77"/>
      <c r="C156" s="77"/>
    </row>
    <row r="157" spans="1:5" ht="49" customHeight="1" x14ac:dyDescent="0.2">
      <c r="A157" s="221" t="s">
        <v>1075</v>
      </c>
      <c r="B157" s="221"/>
      <c r="C157" s="221"/>
      <c r="D157" s="53">
        <v>4002999</v>
      </c>
    </row>
    <row r="159" spans="1:5" ht="19" x14ac:dyDescent="0.25">
      <c r="A159" s="35" t="s">
        <v>1076</v>
      </c>
    </row>
    <row r="160" spans="1:5" x14ac:dyDescent="0.2">
      <c r="A160" s="4" t="s">
        <v>1077</v>
      </c>
    </row>
    <row r="166" spans="1:4" ht="51" x14ac:dyDescent="0.2">
      <c r="C166" s="110" t="s">
        <v>1078</v>
      </c>
      <c r="D166" s="55" t="s">
        <v>1396</v>
      </c>
    </row>
    <row r="167" spans="1:4" x14ac:dyDescent="0.2">
      <c r="A167" s="110"/>
    </row>
    <row r="168" spans="1:4" ht="19" x14ac:dyDescent="0.25">
      <c r="A168" s="35" t="s">
        <v>1079</v>
      </c>
    </row>
    <row r="169" spans="1:4" x14ac:dyDescent="0.2">
      <c r="A169" s="4" t="s">
        <v>1080</v>
      </c>
    </row>
    <row r="177" spans="1:4" x14ac:dyDescent="0.2">
      <c r="B177" s="110" t="s">
        <v>1078</v>
      </c>
      <c r="C177" s="55"/>
    </row>
    <row r="180" spans="1:4" ht="19" x14ac:dyDescent="0.25">
      <c r="A180" s="35" t="s">
        <v>1081</v>
      </c>
    </row>
    <row r="182" spans="1:4" x14ac:dyDescent="0.2">
      <c r="A182" s="199" t="s">
        <v>1082</v>
      </c>
      <c r="D182" s="8" t="s">
        <v>21</v>
      </c>
    </row>
    <row r="183" spans="1:4" x14ac:dyDescent="0.2">
      <c r="A183" s="79" t="s">
        <v>1083</v>
      </c>
      <c r="B183" s="79"/>
    </row>
    <row r="184" spans="1:4" x14ac:dyDescent="0.2">
      <c r="A184" s="199"/>
    </row>
    <row r="185" spans="1:4" x14ac:dyDescent="0.2">
      <c r="A185" s="4" t="s">
        <v>1084</v>
      </c>
      <c r="C185" s="25">
        <v>45366</v>
      </c>
    </row>
    <row r="187" spans="1:4" x14ac:dyDescent="0.2">
      <c r="A187" s="4" t="s">
        <v>1085</v>
      </c>
      <c r="C187" s="25"/>
    </row>
    <row r="189" spans="1:4" ht="19" x14ac:dyDescent="0.25">
      <c r="A189" s="35" t="s">
        <v>1086</v>
      </c>
    </row>
    <row r="190" spans="1:4" x14ac:dyDescent="0.2">
      <c r="A190" s="4" t="s">
        <v>1087</v>
      </c>
    </row>
    <row r="192" spans="1:4" x14ac:dyDescent="0.2">
      <c r="A192" s="4" t="s">
        <v>1088</v>
      </c>
      <c r="C192" s="25"/>
    </row>
    <row r="194" spans="1:3" x14ac:dyDescent="0.2">
      <c r="A194" s="4" t="s">
        <v>1089</v>
      </c>
      <c r="C194" s="64">
        <v>45626</v>
      </c>
    </row>
    <row r="196" spans="1:3" ht="19" x14ac:dyDescent="0.25">
      <c r="A196" s="35" t="s">
        <v>1090</v>
      </c>
    </row>
    <row r="198" spans="1:3" x14ac:dyDescent="0.2">
      <c r="B198" s="4" t="s">
        <v>1091</v>
      </c>
      <c r="C198" s="64"/>
    </row>
    <row r="199" spans="1:3" x14ac:dyDescent="0.2">
      <c r="B199" s="4" t="s">
        <v>1092</v>
      </c>
      <c r="C199" s="65"/>
    </row>
    <row r="200" spans="1:3" ht="19" x14ac:dyDescent="0.25">
      <c r="A200" s="35" t="s">
        <v>1093</v>
      </c>
    </row>
    <row r="201" spans="1:3" x14ac:dyDescent="0.2">
      <c r="A201" s="4" t="s">
        <v>1094</v>
      </c>
    </row>
    <row r="209" spans="1:5" x14ac:dyDescent="0.2">
      <c r="D209" s="110" t="s">
        <v>1095</v>
      </c>
      <c r="E209" s="55"/>
    </row>
    <row r="211" spans="1:5" ht="19" x14ac:dyDescent="0.25">
      <c r="A211" s="35" t="s">
        <v>1096</v>
      </c>
    </row>
    <row r="212" spans="1:5" x14ac:dyDescent="0.2">
      <c r="A212" s="4" t="s">
        <v>1094</v>
      </c>
    </row>
    <row r="220" spans="1:5" x14ac:dyDescent="0.2">
      <c r="C220" s="110" t="s">
        <v>1095</v>
      </c>
      <c r="D220" s="6"/>
    </row>
    <row r="222" spans="1:5" ht="7" customHeight="1" x14ac:dyDescent="0.2"/>
    <row r="223" spans="1:5" ht="19" x14ac:dyDescent="0.25">
      <c r="A223" s="35" t="s">
        <v>1097</v>
      </c>
    </row>
    <row r="224" spans="1:5" x14ac:dyDescent="0.2">
      <c r="A224" s="4" t="s">
        <v>1098</v>
      </c>
    </row>
    <row r="233" spans="1:1" ht="19" x14ac:dyDescent="0.25">
      <c r="A233" s="35" t="s">
        <v>1097</v>
      </c>
    </row>
    <row r="234" spans="1:1" x14ac:dyDescent="0.2">
      <c r="A234" s="4" t="s">
        <v>1099</v>
      </c>
    </row>
    <row r="246" spans="1:7" ht="19" x14ac:dyDescent="0.25">
      <c r="A246" s="35" t="s">
        <v>1100</v>
      </c>
    </row>
    <row r="248" spans="1:7" ht="16" customHeight="1" x14ac:dyDescent="0.2">
      <c r="A248" s="221" t="s">
        <v>1101</v>
      </c>
      <c r="B248" s="221"/>
      <c r="C248" s="221"/>
      <c r="D248" s="221"/>
      <c r="E248" s="221"/>
    </row>
    <row r="249" spans="1:7" x14ac:dyDescent="0.2">
      <c r="A249" s="221"/>
      <c r="B249" s="221"/>
      <c r="C249" s="221"/>
      <c r="D249" s="221"/>
      <c r="E249" s="221"/>
    </row>
    <row r="250" spans="1:7" x14ac:dyDescent="0.2">
      <c r="A250" s="221"/>
      <c r="B250" s="221"/>
      <c r="C250" s="221"/>
      <c r="D250" s="221"/>
      <c r="E250" s="221"/>
    </row>
    <row r="251" spans="1:7" ht="188" customHeight="1" x14ac:dyDescent="0.2">
      <c r="B251" s="55"/>
    </row>
    <row r="254" spans="1:7" ht="19" x14ac:dyDescent="0.25">
      <c r="A254" s="220" t="s">
        <v>1102</v>
      </c>
      <c r="B254" s="220"/>
      <c r="C254" s="220"/>
      <c r="D254" s="220"/>
      <c r="E254" s="220"/>
      <c r="F254" s="75"/>
      <c r="G254" s="75"/>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1320800</xdr:colOff>
                    <xdr:row>145</xdr:row>
                    <xdr:rowOff>127000</xdr:rowOff>
                  </from>
                  <to>
                    <xdr:col>2</xdr:col>
                    <xdr:colOff>1384300</xdr:colOff>
                    <xdr:row>147</xdr:row>
                    <xdr:rowOff>101600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1308100</xdr:colOff>
                    <xdr:row>147</xdr:row>
                    <xdr:rowOff>114300</xdr:rowOff>
                  </from>
                  <to>
                    <xdr:col>2</xdr:col>
                    <xdr:colOff>1384300</xdr:colOff>
                    <xdr:row>149</xdr:row>
                    <xdr:rowOff>88900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1308100</xdr:colOff>
                    <xdr:row>149</xdr:row>
                    <xdr:rowOff>114300</xdr:rowOff>
                  </from>
                  <to>
                    <xdr:col>2</xdr:col>
                    <xdr:colOff>1384300</xdr:colOff>
                    <xdr:row>151</xdr:row>
                    <xdr:rowOff>88900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2032000</xdr:colOff>
                    <xdr:row>162</xdr:row>
                    <xdr:rowOff>88900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2044700</xdr:colOff>
                    <xdr:row>164</xdr:row>
                    <xdr:rowOff>88900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50800</xdr:rowOff>
                  </from>
                  <to>
                    <xdr:col>1</xdr:col>
                    <xdr:colOff>2032000</xdr:colOff>
                    <xdr:row>165</xdr:row>
                    <xdr:rowOff>228600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406400</xdr:colOff>
                    <xdr:row>169</xdr:row>
                    <xdr:rowOff>127000</xdr:rowOff>
                  </from>
                  <to>
                    <xdr:col>1</xdr:col>
                    <xdr:colOff>2019300</xdr:colOff>
                    <xdr:row>171</xdr:row>
                    <xdr:rowOff>101600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406400</xdr:colOff>
                    <xdr:row>171</xdr:row>
                    <xdr:rowOff>127000</xdr:rowOff>
                  </from>
                  <to>
                    <xdr:col>1</xdr:col>
                    <xdr:colOff>2032000</xdr:colOff>
                    <xdr:row>173</xdr:row>
                    <xdr:rowOff>101600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406400</xdr:colOff>
                    <xdr:row>173</xdr:row>
                    <xdr:rowOff>127000</xdr:rowOff>
                  </from>
                  <to>
                    <xdr:col>1</xdr:col>
                    <xdr:colOff>2806700</xdr:colOff>
                    <xdr:row>175</xdr:row>
                    <xdr:rowOff>101600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127000</xdr:rowOff>
                  </from>
                  <to>
                    <xdr:col>4</xdr:col>
                    <xdr:colOff>1130300</xdr:colOff>
                    <xdr:row>171</xdr:row>
                    <xdr:rowOff>101600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88900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101600</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2336800</xdr:colOff>
                    <xdr:row>203</xdr:row>
                    <xdr:rowOff>88900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1092200</xdr:colOff>
                    <xdr:row>203</xdr:row>
                    <xdr:rowOff>101600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1092200</xdr:colOff>
                    <xdr:row>205</xdr:row>
                    <xdr:rowOff>114300</xdr:rowOff>
                  </from>
                  <to>
                    <xdr:col>1</xdr:col>
                    <xdr:colOff>2324100</xdr:colOff>
                    <xdr:row>207</xdr:row>
                    <xdr:rowOff>88900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1092200</xdr:colOff>
                    <xdr:row>207</xdr:row>
                    <xdr:rowOff>114300</xdr:rowOff>
                  </from>
                  <to>
                    <xdr:col>1</xdr:col>
                    <xdr:colOff>2324100</xdr:colOff>
                    <xdr:row>209</xdr:row>
                    <xdr:rowOff>88900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3302000</xdr:colOff>
                    <xdr:row>201</xdr:row>
                    <xdr:rowOff>114300</xdr:rowOff>
                  </from>
                  <to>
                    <xdr:col>3</xdr:col>
                    <xdr:colOff>1130300</xdr:colOff>
                    <xdr:row>203</xdr:row>
                    <xdr:rowOff>88900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3302000</xdr:colOff>
                    <xdr:row>203</xdr:row>
                    <xdr:rowOff>101600</xdr:rowOff>
                  </from>
                  <to>
                    <xdr:col>3</xdr:col>
                    <xdr:colOff>1117600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3302000</xdr:colOff>
                    <xdr:row>205</xdr:row>
                    <xdr:rowOff>114300</xdr:rowOff>
                  </from>
                  <to>
                    <xdr:col>4</xdr:col>
                    <xdr:colOff>850900</xdr:colOff>
                    <xdr:row>207</xdr:row>
                    <xdr:rowOff>88900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3302000</xdr:colOff>
                    <xdr:row>207</xdr:row>
                    <xdr:rowOff>101600</xdr:rowOff>
                  </from>
                  <to>
                    <xdr:col>2</xdr:col>
                    <xdr:colOff>1016000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1117600</xdr:colOff>
                    <xdr:row>212</xdr:row>
                    <xdr:rowOff>101600</xdr:rowOff>
                  </from>
                  <to>
                    <xdr:col>1</xdr:col>
                    <xdr:colOff>1193800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88900</xdr:rowOff>
                  </from>
                  <to>
                    <xdr:col>1</xdr:col>
                    <xdr:colOff>647700</xdr:colOff>
                    <xdr:row>216</xdr:row>
                    <xdr:rowOff>63500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1092200</xdr:colOff>
                    <xdr:row>216</xdr:row>
                    <xdr:rowOff>101600</xdr:rowOff>
                  </from>
                  <to>
                    <xdr:col>1</xdr:col>
                    <xdr:colOff>1651000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101600</xdr:rowOff>
                  </from>
                  <to>
                    <xdr:col>1</xdr:col>
                    <xdr:colOff>2336800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2501900</xdr:colOff>
                    <xdr:row>212</xdr:row>
                    <xdr:rowOff>114300</xdr:rowOff>
                  </from>
                  <to>
                    <xdr:col>4</xdr:col>
                    <xdr:colOff>1079500</xdr:colOff>
                    <xdr:row>214</xdr:row>
                    <xdr:rowOff>88900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2501900</xdr:colOff>
                    <xdr:row>214</xdr:row>
                    <xdr:rowOff>114300</xdr:rowOff>
                  </from>
                  <to>
                    <xdr:col>3</xdr:col>
                    <xdr:colOff>330200</xdr:colOff>
                    <xdr:row>216</xdr:row>
                    <xdr:rowOff>88900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2489200</xdr:colOff>
                    <xdr:row>216</xdr:row>
                    <xdr:rowOff>114300</xdr:rowOff>
                  </from>
                  <to>
                    <xdr:col>3</xdr:col>
                    <xdr:colOff>317500</xdr:colOff>
                    <xdr:row>218</xdr:row>
                    <xdr:rowOff>88900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2501900</xdr:colOff>
                    <xdr:row>218</xdr:row>
                    <xdr:rowOff>101600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12700</xdr:rowOff>
                  </from>
                  <to>
                    <xdr:col>1</xdr:col>
                    <xdr:colOff>1282700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1117600</xdr:colOff>
                    <xdr:row>226</xdr:row>
                    <xdr:rowOff>0</xdr:rowOff>
                  </from>
                  <to>
                    <xdr:col>1</xdr:col>
                    <xdr:colOff>1295400</xdr:colOff>
                    <xdr:row>227</xdr:row>
                    <xdr:rowOff>177800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12700</xdr:rowOff>
                  </from>
                  <to>
                    <xdr:col>1</xdr:col>
                    <xdr:colOff>1282700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12700</xdr:rowOff>
                  </from>
                  <to>
                    <xdr:col>1</xdr:col>
                    <xdr:colOff>1282700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12700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1536700</xdr:colOff>
                    <xdr:row>226</xdr:row>
                    <xdr:rowOff>0</xdr:rowOff>
                  </from>
                  <to>
                    <xdr:col>1</xdr:col>
                    <xdr:colOff>3060700</xdr:colOff>
                    <xdr:row>227</xdr:row>
                    <xdr:rowOff>177800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12700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12700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3302000</xdr:colOff>
                    <xdr:row>223</xdr:row>
                    <xdr:rowOff>190500</xdr:rowOff>
                  </from>
                  <to>
                    <xdr:col>3</xdr:col>
                    <xdr:colOff>63500</xdr:colOff>
                    <xdr:row>225</xdr:row>
                    <xdr:rowOff>165100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3302000</xdr:colOff>
                    <xdr:row>225</xdr:row>
                    <xdr:rowOff>177800</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3302000</xdr:colOff>
                    <xdr:row>227</xdr:row>
                    <xdr:rowOff>190500</xdr:rowOff>
                  </from>
                  <to>
                    <xdr:col>3</xdr:col>
                    <xdr:colOff>762000</xdr:colOff>
                    <xdr:row>229</xdr:row>
                    <xdr:rowOff>165100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1092200</xdr:colOff>
                    <xdr:row>234</xdr:row>
                    <xdr:rowOff>114300</xdr:rowOff>
                  </from>
                  <to>
                    <xdr:col>1</xdr:col>
                    <xdr:colOff>1270000</xdr:colOff>
                    <xdr:row>236</xdr:row>
                    <xdr:rowOff>88900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101600</xdr:rowOff>
                  </from>
                  <to>
                    <xdr:col>1</xdr:col>
                    <xdr:colOff>1282700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1092200</xdr:colOff>
                    <xdr:row>238</xdr:row>
                    <xdr:rowOff>114300</xdr:rowOff>
                  </from>
                  <to>
                    <xdr:col>1</xdr:col>
                    <xdr:colOff>1270000</xdr:colOff>
                    <xdr:row>240</xdr:row>
                    <xdr:rowOff>88900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1092200</xdr:colOff>
                    <xdr:row>240</xdr:row>
                    <xdr:rowOff>114300</xdr:rowOff>
                  </from>
                  <to>
                    <xdr:col>1</xdr:col>
                    <xdr:colOff>1270000</xdr:colOff>
                    <xdr:row>242</xdr:row>
                    <xdr:rowOff>88900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1511300</xdr:colOff>
                    <xdr:row>234</xdr:row>
                    <xdr:rowOff>114300</xdr:rowOff>
                  </from>
                  <to>
                    <xdr:col>1</xdr:col>
                    <xdr:colOff>3035300</xdr:colOff>
                    <xdr:row>236</xdr:row>
                    <xdr:rowOff>88900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101600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1511300</xdr:colOff>
                    <xdr:row>238</xdr:row>
                    <xdr:rowOff>114300</xdr:rowOff>
                  </from>
                  <to>
                    <xdr:col>1</xdr:col>
                    <xdr:colOff>3035300</xdr:colOff>
                    <xdr:row>240</xdr:row>
                    <xdr:rowOff>88900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3289300</xdr:colOff>
                    <xdr:row>236</xdr:row>
                    <xdr:rowOff>127000</xdr:rowOff>
                  </from>
                  <to>
                    <xdr:col>3</xdr:col>
                    <xdr:colOff>38100</xdr:colOff>
                    <xdr:row>238</xdr:row>
                    <xdr:rowOff>101600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3289300</xdr:colOff>
                    <xdr:row>238</xdr:row>
                    <xdr:rowOff>88900</xdr:rowOff>
                  </from>
                  <to>
                    <xdr:col>3</xdr:col>
                    <xdr:colOff>749300</xdr:colOff>
                    <xdr:row>240</xdr:row>
                    <xdr:rowOff>63500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1498600</xdr:colOff>
                    <xdr:row>240</xdr:row>
                    <xdr:rowOff>101600</xdr:rowOff>
                  </from>
                  <to>
                    <xdr:col>1</xdr:col>
                    <xdr:colOff>3022600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3289300</xdr:colOff>
                    <xdr:row>234</xdr:row>
                    <xdr:rowOff>114300</xdr:rowOff>
                  </from>
                  <to>
                    <xdr:col>3</xdr:col>
                    <xdr:colOff>50800</xdr:colOff>
                    <xdr:row>236</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view="pageLayout" topLeftCell="B37" zoomScaleNormal="100" zoomScaleSheetLayoutView="100" workbookViewId="0">
      <selection activeCell="E46" sqref="E46"/>
    </sheetView>
  </sheetViews>
  <sheetFormatPr baseColWidth="10" defaultColWidth="11" defaultRowHeight="16" x14ac:dyDescent="0.2"/>
  <cols>
    <col min="1" max="1" width="3" style="4" customWidth="1"/>
    <col min="2" max="2" width="67" style="4" customWidth="1"/>
    <col min="3" max="16384" width="11" style="4"/>
  </cols>
  <sheetData>
    <row r="1" spans="1:6" ht="19" customHeight="1" x14ac:dyDescent="0.25">
      <c r="A1" s="246" t="s">
        <v>1103</v>
      </c>
      <c r="B1" s="246"/>
      <c r="C1" s="246"/>
      <c r="D1" s="246"/>
      <c r="E1" s="246"/>
      <c r="F1" s="246"/>
    </row>
    <row r="2" spans="1:6" ht="19" x14ac:dyDescent="0.25">
      <c r="A2" s="75" t="s">
        <v>1104</v>
      </c>
    </row>
    <row r="3" spans="1:6" ht="117" customHeight="1" x14ac:dyDescent="0.2">
      <c r="A3" s="245" t="s">
        <v>1105</v>
      </c>
      <c r="B3" s="245"/>
      <c r="C3" s="245"/>
      <c r="D3" s="245"/>
      <c r="E3" s="245"/>
      <c r="F3" s="245"/>
    </row>
    <row r="4" spans="1:6" x14ac:dyDescent="0.2">
      <c r="B4" s="3"/>
      <c r="C4" s="293" t="s">
        <v>1106</v>
      </c>
      <c r="D4" s="293"/>
      <c r="E4" s="293" t="s">
        <v>1107</v>
      </c>
      <c r="F4" s="293"/>
    </row>
    <row r="5" spans="1:6" ht="59" customHeight="1" x14ac:dyDescent="0.2">
      <c r="B5" s="116" t="s">
        <v>1108</v>
      </c>
      <c r="C5" s="292" t="s">
        <v>1109</v>
      </c>
      <c r="D5" s="292"/>
      <c r="E5" s="292" t="s">
        <v>1110</v>
      </c>
      <c r="F5" s="292"/>
    </row>
    <row r="6" spans="1:6" ht="51" x14ac:dyDescent="0.2">
      <c r="B6" s="43" t="s">
        <v>1111</v>
      </c>
      <c r="C6" s="292" t="s">
        <v>1109</v>
      </c>
      <c r="D6" s="292"/>
      <c r="E6" s="292" t="s">
        <v>1110</v>
      </c>
      <c r="F6" s="292"/>
    </row>
    <row r="7" spans="1:6" ht="34" x14ac:dyDescent="0.2">
      <c r="B7" s="43" t="s">
        <v>1112</v>
      </c>
      <c r="C7" s="292" t="s">
        <v>1109</v>
      </c>
      <c r="D7" s="292"/>
      <c r="E7" s="292" t="s">
        <v>1113</v>
      </c>
      <c r="F7" s="292"/>
    </row>
    <row r="8" spans="1:6" ht="51" x14ac:dyDescent="0.2">
      <c r="B8" s="43" t="s">
        <v>1114</v>
      </c>
      <c r="C8" s="292" t="s">
        <v>1109</v>
      </c>
      <c r="D8" s="292"/>
      <c r="E8" s="292" t="s">
        <v>1109</v>
      </c>
      <c r="F8" s="292"/>
    </row>
    <row r="9" spans="1:6" ht="17" x14ac:dyDescent="0.2">
      <c r="B9" s="43" t="s">
        <v>1115</v>
      </c>
      <c r="C9" s="292" t="s">
        <v>1116</v>
      </c>
      <c r="D9" s="292"/>
      <c r="E9" s="292" t="s">
        <v>1109</v>
      </c>
      <c r="F9" s="292"/>
    </row>
    <row r="10" spans="1:6" ht="17" x14ac:dyDescent="0.2">
      <c r="B10" s="43" t="s">
        <v>1117</v>
      </c>
      <c r="C10" s="292" t="s">
        <v>1109</v>
      </c>
      <c r="D10" s="292"/>
      <c r="E10" s="292" t="s">
        <v>1109</v>
      </c>
      <c r="F10" s="292"/>
    </row>
    <row r="11" spans="1:6" ht="17" x14ac:dyDescent="0.2">
      <c r="B11" s="43" t="s">
        <v>1118</v>
      </c>
      <c r="C11" s="292" t="s">
        <v>1109</v>
      </c>
      <c r="D11" s="292"/>
      <c r="E11" s="294" t="s">
        <v>1116</v>
      </c>
      <c r="F11" s="294"/>
    </row>
    <row r="12" spans="1:6" ht="108" customHeight="1" x14ac:dyDescent="0.2">
      <c r="A12" s="295" t="s">
        <v>1119</v>
      </c>
      <c r="B12" s="296"/>
      <c r="C12" s="296"/>
      <c r="D12" s="296"/>
      <c r="E12" s="296"/>
      <c r="F12" s="296"/>
    </row>
    <row r="13" spans="1:6" ht="176" customHeight="1" x14ac:dyDescent="0.2">
      <c r="A13" s="297" t="s">
        <v>1120</v>
      </c>
      <c r="B13" s="297"/>
      <c r="C13" s="297"/>
      <c r="D13" s="297"/>
      <c r="E13" s="297"/>
      <c r="F13" s="297"/>
    </row>
    <row r="14" spans="1:6" x14ac:dyDescent="0.2">
      <c r="B14" s="3"/>
      <c r="C14" s="8" t="s">
        <v>1106</v>
      </c>
      <c r="D14" s="8" t="s">
        <v>1107</v>
      </c>
      <c r="E14" s="8" t="s">
        <v>556</v>
      </c>
    </row>
    <row r="15" spans="1:6" ht="26" customHeight="1" x14ac:dyDescent="0.2">
      <c r="B15" s="200" t="s">
        <v>1121</v>
      </c>
      <c r="C15" s="13">
        <v>93</v>
      </c>
      <c r="D15" s="13">
        <v>58</v>
      </c>
      <c r="E15" s="13">
        <v>151</v>
      </c>
    </row>
    <row r="16" spans="1:6" ht="29" customHeight="1" x14ac:dyDescent="0.2">
      <c r="B16" s="200" t="s">
        <v>1122</v>
      </c>
      <c r="C16" s="13">
        <v>8</v>
      </c>
      <c r="D16" s="13">
        <v>4</v>
      </c>
      <c r="E16" s="13">
        <v>12</v>
      </c>
    </row>
    <row r="17" spans="1:6" ht="27" customHeight="1" x14ac:dyDescent="0.2">
      <c r="B17" s="200" t="s">
        <v>1123</v>
      </c>
      <c r="C17" s="13">
        <v>40</v>
      </c>
      <c r="D17" s="13">
        <v>31</v>
      </c>
      <c r="E17" s="13">
        <v>71</v>
      </c>
    </row>
    <row r="18" spans="1:6" ht="24" customHeight="1" x14ac:dyDescent="0.2">
      <c r="B18" s="200" t="s">
        <v>1124</v>
      </c>
      <c r="C18" s="13">
        <v>53</v>
      </c>
      <c r="D18" s="13">
        <v>27</v>
      </c>
      <c r="E18" s="13">
        <v>80</v>
      </c>
    </row>
    <row r="19" spans="1:6" ht="33.75" customHeight="1" x14ac:dyDescent="0.2">
      <c r="B19" s="200" t="s">
        <v>1125</v>
      </c>
      <c r="C19" s="13">
        <v>5</v>
      </c>
      <c r="D19" s="13">
        <v>0</v>
      </c>
      <c r="E19" s="13">
        <v>5</v>
      </c>
    </row>
    <row r="20" spans="1:6" ht="33.75" customHeight="1" x14ac:dyDescent="0.2">
      <c r="B20" s="200" t="s">
        <v>1126</v>
      </c>
      <c r="C20" s="13">
        <v>84</v>
      </c>
      <c r="D20" s="13">
        <v>20</v>
      </c>
      <c r="E20" s="13">
        <v>104</v>
      </c>
    </row>
    <row r="21" spans="1:6" ht="33.75" customHeight="1" x14ac:dyDescent="0.2">
      <c r="B21" s="116" t="s">
        <v>1127</v>
      </c>
      <c r="C21" s="13">
        <v>9</v>
      </c>
      <c r="D21" s="13">
        <v>13</v>
      </c>
      <c r="E21" s="13">
        <v>22</v>
      </c>
    </row>
    <row r="22" spans="1:6" ht="33.75" customHeight="1" x14ac:dyDescent="0.2">
      <c r="B22" s="200" t="s">
        <v>1128</v>
      </c>
      <c r="C22" s="13">
        <v>0</v>
      </c>
      <c r="D22" s="13">
        <v>3</v>
      </c>
      <c r="E22" s="13">
        <v>3</v>
      </c>
    </row>
    <row r="23" spans="1:6" ht="33.75" customHeight="1" x14ac:dyDescent="0.2">
      <c r="B23" s="200" t="s">
        <v>1129</v>
      </c>
      <c r="C23" s="13">
        <v>0</v>
      </c>
      <c r="D23" s="13">
        <v>22</v>
      </c>
      <c r="E23" s="13">
        <v>22</v>
      </c>
    </row>
    <row r="24" spans="1:6" ht="33.75" customHeight="1" x14ac:dyDescent="0.2">
      <c r="B24" s="201" t="s">
        <v>1130</v>
      </c>
      <c r="C24" s="13">
        <v>0</v>
      </c>
      <c r="D24" s="13">
        <v>3</v>
      </c>
      <c r="E24" s="13">
        <v>3</v>
      </c>
    </row>
    <row r="25" spans="1:6" x14ac:dyDescent="0.2">
      <c r="B25" s="202" t="s">
        <v>1131</v>
      </c>
    </row>
    <row r="27" spans="1:6" ht="27" customHeight="1" x14ac:dyDescent="0.2">
      <c r="A27" s="203" t="s">
        <v>1132</v>
      </c>
    </row>
    <row r="28" spans="1:6" ht="103" customHeight="1" x14ac:dyDescent="0.2">
      <c r="A28" s="243" t="s">
        <v>1133</v>
      </c>
      <c r="B28" s="243"/>
      <c r="C28" s="243"/>
      <c r="D28" s="243"/>
      <c r="E28" s="243"/>
      <c r="F28" s="243"/>
    </row>
    <row r="30" spans="1:6" x14ac:dyDescent="0.2">
      <c r="B30" s="110" t="s">
        <v>1134</v>
      </c>
      <c r="C30" s="13">
        <v>10</v>
      </c>
      <c r="D30" s="101" t="s">
        <v>1135</v>
      </c>
      <c r="E30" s="101">
        <v>1</v>
      </c>
    </row>
    <row r="32" spans="1:6" x14ac:dyDescent="0.2">
      <c r="B32" s="110" t="s">
        <v>1136</v>
      </c>
      <c r="C32" s="13">
        <v>1172</v>
      </c>
    </row>
    <row r="34" spans="1:6" x14ac:dyDescent="0.2">
      <c r="B34" s="110" t="s">
        <v>1137</v>
      </c>
      <c r="C34" s="13">
        <v>112</v>
      </c>
    </row>
    <row r="35" spans="1:6" x14ac:dyDescent="0.2">
      <c r="B35" s="72"/>
    </row>
    <row r="36" spans="1:6" ht="19" x14ac:dyDescent="0.2">
      <c r="A36" s="203" t="s">
        <v>1138</v>
      </c>
    </row>
    <row r="37" spans="1:6" ht="251" customHeight="1" x14ac:dyDescent="0.2">
      <c r="A37" s="243" t="s">
        <v>1139</v>
      </c>
      <c r="B37" s="243"/>
      <c r="C37" s="243"/>
      <c r="D37" s="243"/>
      <c r="E37" s="243"/>
      <c r="F37" s="243"/>
    </row>
    <row r="38" spans="1:6" ht="68" customHeight="1" x14ac:dyDescent="0.2">
      <c r="A38" s="243" t="s">
        <v>1140</v>
      </c>
      <c r="B38" s="243"/>
      <c r="C38" s="243"/>
      <c r="D38" s="243"/>
      <c r="E38" s="243"/>
      <c r="F38" s="243"/>
    </row>
    <row r="39" spans="1:6" ht="36" customHeight="1" x14ac:dyDescent="0.2">
      <c r="A39" s="298" t="s">
        <v>1141</v>
      </c>
      <c r="B39" s="298"/>
      <c r="C39" s="95" t="s">
        <v>1142</v>
      </c>
      <c r="E39" s="95" t="s">
        <v>1143</v>
      </c>
    </row>
    <row r="40" spans="1:6" x14ac:dyDescent="0.2">
      <c r="B40" s="204" t="s">
        <v>1144</v>
      </c>
      <c r="C40" s="13">
        <v>67</v>
      </c>
      <c r="E40" s="13">
        <v>67</v>
      </c>
    </row>
    <row r="41" spans="1:6" x14ac:dyDescent="0.2">
      <c r="B41" s="204" t="s">
        <v>1145</v>
      </c>
      <c r="C41" s="13">
        <v>160</v>
      </c>
      <c r="E41" s="13">
        <v>160</v>
      </c>
    </row>
    <row r="42" spans="1:6" x14ac:dyDescent="0.2">
      <c r="B42" s="204" t="s">
        <v>1146</v>
      </c>
      <c r="C42" s="13">
        <v>80</v>
      </c>
      <c r="E42" s="13">
        <v>80</v>
      </c>
    </row>
    <row r="43" spans="1:6" x14ac:dyDescent="0.2">
      <c r="B43" s="204" t="s">
        <v>1147</v>
      </c>
      <c r="C43" s="13">
        <v>17</v>
      </c>
      <c r="E43" s="13">
        <v>17</v>
      </c>
    </row>
    <row r="44" spans="1:6" x14ac:dyDescent="0.2">
      <c r="B44" s="204" t="s">
        <v>1148</v>
      </c>
      <c r="C44" s="13">
        <v>6</v>
      </c>
      <c r="E44" s="13">
        <v>6</v>
      </c>
    </row>
    <row r="45" spans="1:6" x14ac:dyDescent="0.2">
      <c r="B45" s="204" t="s">
        <v>1149</v>
      </c>
      <c r="C45" s="13">
        <v>3</v>
      </c>
      <c r="E45" s="13">
        <v>3</v>
      </c>
    </row>
    <row r="46" spans="1:6" x14ac:dyDescent="0.2">
      <c r="B46" s="204" t="s">
        <v>1150</v>
      </c>
      <c r="C46" s="13">
        <v>0</v>
      </c>
      <c r="E46" s="13">
        <v>0</v>
      </c>
    </row>
    <row r="47" spans="1:6" x14ac:dyDescent="0.2">
      <c r="B47" s="204" t="s">
        <v>556</v>
      </c>
      <c r="C47" s="115">
        <f>SUM(C40:C46)</f>
        <v>333</v>
      </c>
      <c r="D47" s="143"/>
      <c r="E47" s="115">
        <f>SUM(E40:E46)</f>
        <v>333</v>
      </c>
    </row>
    <row r="48" spans="1:6" x14ac:dyDescent="0.2">
      <c r="B48" s="205"/>
    </row>
    <row r="49" spans="1:6" ht="19" x14ac:dyDescent="0.25">
      <c r="A49" s="220" t="s">
        <v>1151</v>
      </c>
      <c r="B49" s="220"/>
      <c r="C49" s="220"/>
      <c r="D49" s="220"/>
      <c r="E49" s="220"/>
      <c r="F49" s="220"/>
    </row>
    <row r="50" spans="1:6" x14ac:dyDescent="0.2">
      <c r="B50" s="205"/>
    </row>
    <row r="51" spans="1:6" x14ac:dyDescent="0.2">
      <c r="B51" s="205"/>
    </row>
    <row r="52" spans="1:6" x14ac:dyDescent="0.2">
      <c r="B52" s="205"/>
    </row>
    <row r="53" spans="1:6" x14ac:dyDescent="0.2">
      <c r="B53" s="205"/>
    </row>
    <row r="54" spans="1:6" x14ac:dyDescent="0.2">
      <c r="B54" s="205"/>
    </row>
    <row r="55" spans="1:6" x14ac:dyDescent="0.2">
      <c r="B55" s="205"/>
    </row>
    <row r="56" spans="1:6" x14ac:dyDescent="0.2">
      <c r="B56" s="205"/>
    </row>
    <row r="57" spans="1:6" x14ac:dyDescent="0.2">
      <c r="B57" s="205"/>
    </row>
    <row r="58" spans="1:6" x14ac:dyDescent="0.2">
      <c r="B58" s="205"/>
    </row>
    <row r="59" spans="1:6" x14ac:dyDescent="0.2">
      <c r="B59" s="205"/>
    </row>
    <row r="60" spans="1:6" x14ac:dyDescent="0.2">
      <c r="B60" s="205"/>
    </row>
    <row r="61" spans="1:6" x14ac:dyDescent="0.2">
      <c r="B61" s="32"/>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horizontalDpi="1200" verticalDpi="1200"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zoomScale="75" zoomScaleNormal="100" zoomScalePageLayoutView="75" workbookViewId="0">
      <selection activeCell="D47" sqref="D47"/>
    </sheetView>
  </sheetViews>
  <sheetFormatPr baseColWidth="10" defaultColWidth="10.6640625" defaultRowHeight="16" x14ac:dyDescent="0.2"/>
  <cols>
    <col min="1" max="1" width="54" style="4" customWidth="1"/>
    <col min="2" max="5" width="14.33203125" style="4" customWidth="1"/>
    <col min="6" max="16384" width="10.6640625" style="4"/>
  </cols>
  <sheetData>
    <row r="1" spans="1:5" ht="19" customHeight="1" x14ac:dyDescent="0.25">
      <c r="A1" s="246" t="s">
        <v>1152</v>
      </c>
      <c r="B1" s="246"/>
      <c r="C1" s="246"/>
      <c r="D1" s="246"/>
      <c r="E1" s="246"/>
    </row>
    <row r="3" spans="1:5" x14ac:dyDescent="0.2">
      <c r="A3" s="33" t="s">
        <v>1153</v>
      </c>
    </row>
    <row r="5" spans="1:5" ht="94" customHeight="1" x14ac:dyDescent="0.2">
      <c r="A5" s="243" t="s">
        <v>1154</v>
      </c>
      <c r="B5" s="243"/>
      <c r="C5" s="243"/>
      <c r="D5" s="243"/>
      <c r="E5" s="243"/>
    </row>
    <row r="8" spans="1:5" ht="51" x14ac:dyDescent="0.2">
      <c r="A8" s="206" t="s">
        <v>1155</v>
      </c>
      <c r="B8" s="207" t="s">
        <v>1156</v>
      </c>
      <c r="C8" s="206" t="s">
        <v>496</v>
      </c>
      <c r="D8" s="206" t="s">
        <v>502</v>
      </c>
      <c r="E8" s="207" t="s">
        <v>1157</v>
      </c>
    </row>
    <row r="9" spans="1:5" ht="17" x14ac:dyDescent="0.2">
      <c r="A9" s="208" t="s">
        <v>1158</v>
      </c>
      <c r="B9" s="59"/>
      <c r="C9" s="59"/>
      <c r="D9" s="59">
        <v>0</v>
      </c>
      <c r="E9" s="209">
        <v>1</v>
      </c>
    </row>
    <row r="10" spans="1:5" ht="17" x14ac:dyDescent="0.2">
      <c r="A10" s="208" t="s">
        <v>1159</v>
      </c>
      <c r="B10" s="59"/>
      <c r="C10" s="59"/>
      <c r="D10" s="59">
        <v>12</v>
      </c>
      <c r="E10" s="209">
        <v>3</v>
      </c>
    </row>
    <row r="11" spans="1:5" ht="17" x14ac:dyDescent="0.2">
      <c r="A11" s="208" t="s">
        <v>1160</v>
      </c>
      <c r="B11" s="59"/>
      <c r="C11" s="59"/>
      <c r="D11" s="59">
        <v>0</v>
      </c>
      <c r="E11" s="209">
        <v>4</v>
      </c>
    </row>
    <row r="12" spans="1:5" ht="17" x14ac:dyDescent="0.2">
      <c r="A12" s="208" t="s">
        <v>1161</v>
      </c>
      <c r="B12" s="59"/>
      <c r="C12" s="59"/>
      <c r="D12" s="59">
        <v>0</v>
      </c>
      <c r="E12" s="209">
        <v>5</v>
      </c>
    </row>
    <row r="13" spans="1:5" ht="17" x14ac:dyDescent="0.2">
      <c r="A13" s="208" t="s">
        <v>1162</v>
      </c>
      <c r="B13" s="59"/>
      <c r="C13" s="59"/>
      <c r="D13" s="59">
        <v>3</v>
      </c>
      <c r="E13" s="209">
        <v>9</v>
      </c>
    </row>
    <row r="14" spans="1:5" ht="17" x14ac:dyDescent="0.2">
      <c r="A14" s="208" t="s">
        <v>1163</v>
      </c>
      <c r="B14" s="59"/>
      <c r="C14" s="59"/>
      <c r="D14" s="59">
        <v>0</v>
      </c>
      <c r="E14" s="209">
        <v>10</v>
      </c>
    </row>
    <row r="15" spans="1:5" ht="17" x14ac:dyDescent="0.2">
      <c r="A15" s="208" t="s">
        <v>1164</v>
      </c>
      <c r="B15" s="59"/>
      <c r="C15" s="59"/>
      <c r="D15" s="59">
        <v>6</v>
      </c>
      <c r="E15" s="209">
        <v>11</v>
      </c>
    </row>
    <row r="16" spans="1:5" ht="17" x14ac:dyDescent="0.2">
      <c r="A16" s="208" t="s">
        <v>1165</v>
      </c>
      <c r="B16" s="59"/>
      <c r="C16" s="59"/>
      <c r="D16" s="59">
        <v>0</v>
      </c>
      <c r="E16" s="209">
        <v>12</v>
      </c>
    </row>
    <row r="17" spans="1:5" ht="17" x14ac:dyDescent="0.2">
      <c r="A17" s="208" t="s">
        <v>1166</v>
      </c>
      <c r="B17" s="59"/>
      <c r="C17" s="59"/>
      <c r="D17" s="59">
        <v>9</v>
      </c>
      <c r="E17" s="209">
        <v>13</v>
      </c>
    </row>
    <row r="18" spans="1:5" ht="17" x14ac:dyDescent="0.2">
      <c r="A18" s="208" t="s">
        <v>1167</v>
      </c>
      <c r="B18" s="59"/>
      <c r="C18" s="59"/>
      <c r="D18" s="59">
        <v>2</v>
      </c>
      <c r="E18" s="209">
        <v>14</v>
      </c>
    </row>
    <row r="19" spans="1:5" ht="17" x14ac:dyDescent="0.2">
      <c r="A19" s="208" t="s">
        <v>1168</v>
      </c>
      <c r="B19" s="59"/>
      <c r="C19" s="59"/>
      <c r="D19" s="59">
        <v>0</v>
      </c>
      <c r="E19" s="209">
        <v>15</v>
      </c>
    </row>
    <row r="20" spans="1:5" ht="17" x14ac:dyDescent="0.2">
      <c r="A20" s="208" t="s">
        <v>1169</v>
      </c>
      <c r="B20" s="59"/>
      <c r="C20" s="59"/>
      <c r="D20" s="59">
        <v>3</v>
      </c>
      <c r="E20" s="209">
        <v>16</v>
      </c>
    </row>
    <row r="21" spans="1:5" ht="17" x14ac:dyDescent="0.2">
      <c r="A21" s="208" t="s">
        <v>1170</v>
      </c>
      <c r="B21" s="59"/>
      <c r="C21" s="59"/>
      <c r="D21" s="59">
        <v>0</v>
      </c>
      <c r="E21" s="209">
        <v>19</v>
      </c>
    </row>
    <row r="22" spans="1:5" ht="17" x14ac:dyDescent="0.2">
      <c r="A22" s="208" t="s">
        <v>1171</v>
      </c>
      <c r="B22" s="59"/>
      <c r="C22" s="59"/>
      <c r="D22" s="59">
        <v>0</v>
      </c>
      <c r="E22" s="209">
        <v>22</v>
      </c>
    </row>
    <row r="23" spans="1:5" ht="17" x14ac:dyDescent="0.2">
      <c r="A23" s="208" t="s">
        <v>643</v>
      </c>
      <c r="B23" s="59"/>
      <c r="C23" s="59"/>
      <c r="D23" s="59">
        <v>3</v>
      </c>
      <c r="E23" s="209">
        <v>23</v>
      </c>
    </row>
    <row r="24" spans="1:5" ht="17" x14ac:dyDescent="0.2">
      <c r="A24" s="208" t="s">
        <v>1172</v>
      </c>
      <c r="B24" s="59"/>
      <c r="C24" s="59"/>
      <c r="D24" s="59">
        <v>1</v>
      </c>
      <c r="E24" s="209">
        <v>24</v>
      </c>
    </row>
    <row r="25" spans="1:5" ht="17" x14ac:dyDescent="0.2">
      <c r="A25" s="208" t="s">
        <v>1173</v>
      </c>
      <c r="B25" s="59"/>
      <c r="C25" s="59"/>
      <c r="D25" s="59">
        <v>0</v>
      </c>
      <c r="E25" s="209">
        <v>25</v>
      </c>
    </row>
    <row r="26" spans="1:5" ht="17" x14ac:dyDescent="0.2">
      <c r="A26" s="208" t="s">
        <v>1174</v>
      </c>
      <c r="B26" s="59"/>
      <c r="C26" s="59"/>
      <c r="D26" s="59">
        <v>17</v>
      </c>
      <c r="E26" s="209">
        <v>26</v>
      </c>
    </row>
    <row r="27" spans="1:5" ht="17" x14ac:dyDescent="0.2">
      <c r="A27" s="208" t="s">
        <v>1175</v>
      </c>
      <c r="B27" s="59"/>
      <c r="C27" s="59"/>
      <c r="D27" s="59">
        <v>2</v>
      </c>
      <c r="E27" s="209">
        <v>27</v>
      </c>
    </row>
    <row r="28" spans="1:5" ht="17" x14ac:dyDescent="0.2">
      <c r="A28" s="208" t="s">
        <v>1176</v>
      </c>
      <c r="B28" s="59"/>
      <c r="C28" s="59"/>
      <c r="D28" s="59">
        <v>0</v>
      </c>
      <c r="E28" s="209" t="s">
        <v>1177</v>
      </c>
    </row>
    <row r="29" spans="1:5" ht="17" x14ac:dyDescent="0.2">
      <c r="A29" s="208" t="s">
        <v>1178</v>
      </c>
      <c r="B29" s="59"/>
      <c r="C29" s="59"/>
      <c r="D29" s="59">
        <v>5</v>
      </c>
      <c r="E29" s="209">
        <v>30</v>
      </c>
    </row>
    <row r="30" spans="1:5" ht="17" x14ac:dyDescent="0.2">
      <c r="A30" s="208" t="s">
        <v>1179</v>
      </c>
      <c r="B30" s="59"/>
      <c r="C30" s="59"/>
      <c r="D30" s="59">
        <v>0</v>
      </c>
      <c r="E30" s="209">
        <v>31</v>
      </c>
    </row>
    <row r="31" spans="1:5" ht="17" x14ac:dyDescent="0.2">
      <c r="A31" s="208" t="s">
        <v>1180</v>
      </c>
      <c r="B31" s="59"/>
      <c r="C31" s="59"/>
      <c r="D31" s="59">
        <v>0</v>
      </c>
      <c r="E31" s="209">
        <v>38</v>
      </c>
    </row>
    <row r="32" spans="1:5" ht="17" x14ac:dyDescent="0.2">
      <c r="A32" s="208" t="s">
        <v>1181</v>
      </c>
      <c r="B32" s="59"/>
      <c r="C32" s="59"/>
      <c r="D32" s="59">
        <v>0</v>
      </c>
      <c r="E32" s="209">
        <v>39</v>
      </c>
    </row>
    <row r="33" spans="1:5" ht="17" x14ac:dyDescent="0.2">
      <c r="A33" s="208" t="s">
        <v>1182</v>
      </c>
      <c r="B33" s="59"/>
      <c r="C33" s="59"/>
      <c r="D33" s="59">
        <v>3</v>
      </c>
      <c r="E33" s="209">
        <v>40</v>
      </c>
    </row>
    <row r="34" spans="1:5" ht="17" x14ac:dyDescent="0.2">
      <c r="A34" s="208" t="s">
        <v>1183</v>
      </c>
      <c r="B34" s="59"/>
      <c r="C34" s="59"/>
      <c r="D34" s="59">
        <v>0</v>
      </c>
      <c r="E34" s="209">
        <v>41</v>
      </c>
    </row>
    <row r="35" spans="1:5" ht="17" x14ac:dyDescent="0.2">
      <c r="A35" s="208" t="s">
        <v>1184</v>
      </c>
      <c r="B35" s="59"/>
      <c r="C35" s="59"/>
      <c r="D35" s="59">
        <v>7</v>
      </c>
      <c r="E35" s="209">
        <v>42</v>
      </c>
    </row>
    <row r="36" spans="1:5" ht="34" x14ac:dyDescent="0.2">
      <c r="A36" s="208" t="s">
        <v>1185</v>
      </c>
      <c r="B36" s="59"/>
      <c r="C36" s="59"/>
      <c r="D36" s="59">
        <v>1</v>
      </c>
      <c r="E36" s="209">
        <v>43</v>
      </c>
    </row>
    <row r="37" spans="1:5" ht="17" x14ac:dyDescent="0.2">
      <c r="A37" s="208" t="s">
        <v>1186</v>
      </c>
      <c r="B37" s="59"/>
      <c r="C37" s="59"/>
      <c r="D37" s="59">
        <v>3</v>
      </c>
      <c r="E37" s="209">
        <v>44</v>
      </c>
    </row>
    <row r="38" spans="1:5" ht="17" x14ac:dyDescent="0.2">
      <c r="A38" s="208" t="s">
        <v>1187</v>
      </c>
      <c r="B38" s="59"/>
      <c r="C38" s="59"/>
      <c r="D38" s="59">
        <v>5</v>
      </c>
      <c r="E38" s="209">
        <v>45</v>
      </c>
    </row>
    <row r="39" spans="1:5" ht="17" x14ac:dyDescent="0.2">
      <c r="A39" s="208" t="s">
        <v>1188</v>
      </c>
      <c r="B39" s="59"/>
      <c r="C39" s="59"/>
      <c r="D39" s="59">
        <v>0</v>
      </c>
      <c r="E39" s="209">
        <v>46</v>
      </c>
    </row>
    <row r="40" spans="1:5" ht="17" x14ac:dyDescent="0.2">
      <c r="A40" s="208" t="s">
        <v>1189</v>
      </c>
      <c r="B40" s="59"/>
      <c r="C40" s="59"/>
      <c r="D40" s="59">
        <v>0</v>
      </c>
      <c r="E40" s="209">
        <v>47</v>
      </c>
    </row>
    <row r="41" spans="1:5" ht="17" x14ac:dyDescent="0.2">
      <c r="A41" s="208" t="s">
        <v>1190</v>
      </c>
      <c r="B41" s="59"/>
      <c r="C41" s="59"/>
      <c r="D41" s="59">
        <v>0</v>
      </c>
      <c r="E41" s="209">
        <v>48</v>
      </c>
    </row>
    <row r="42" spans="1:5" ht="17" x14ac:dyDescent="0.2">
      <c r="A42" s="208" t="s">
        <v>1191</v>
      </c>
      <c r="B42" s="59"/>
      <c r="C42" s="59"/>
      <c r="D42" s="59">
        <v>0</v>
      </c>
      <c r="E42" s="209">
        <v>49</v>
      </c>
    </row>
    <row r="43" spans="1:5" ht="17" x14ac:dyDescent="0.2">
      <c r="A43" s="208" t="s">
        <v>1192</v>
      </c>
      <c r="B43" s="59"/>
      <c r="C43" s="59"/>
      <c r="D43" s="59">
        <v>5</v>
      </c>
      <c r="E43" s="209">
        <v>50</v>
      </c>
    </row>
    <row r="44" spans="1:5" ht="17" x14ac:dyDescent="0.2">
      <c r="A44" s="208" t="s">
        <v>1193</v>
      </c>
      <c r="B44" s="59"/>
      <c r="C44" s="59"/>
      <c r="D44" s="59">
        <v>1</v>
      </c>
      <c r="E44" s="209">
        <v>51</v>
      </c>
    </row>
    <row r="45" spans="1:5" ht="17" x14ac:dyDescent="0.2">
      <c r="A45" s="208" t="s">
        <v>1194</v>
      </c>
      <c r="B45" s="59"/>
      <c r="C45" s="59"/>
      <c r="D45" s="59">
        <v>10</v>
      </c>
      <c r="E45" s="209">
        <v>52</v>
      </c>
    </row>
    <row r="46" spans="1:5" ht="17" x14ac:dyDescent="0.2">
      <c r="A46" s="208" t="s">
        <v>398</v>
      </c>
      <c r="B46" s="59"/>
      <c r="C46" s="59"/>
      <c r="D46" s="59">
        <v>3</v>
      </c>
      <c r="E46" s="209">
        <v>54</v>
      </c>
    </row>
    <row r="47" spans="1:5" ht="17" x14ac:dyDescent="0.2">
      <c r="A47" s="210" t="s">
        <v>3</v>
      </c>
      <c r="B47" s="59"/>
      <c r="C47" s="59"/>
      <c r="D47" s="50">
        <v>100</v>
      </c>
      <c r="E47" s="3"/>
    </row>
    <row r="50" spans="1:5" ht="19" x14ac:dyDescent="0.25">
      <c r="A50" s="246" t="s">
        <v>1195</v>
      </c>
      <c r="B50" s="246"/>
      <c r="C50" s="246"/>
      <c r="D50" s="246"/>
      <c r="E50" s="246"/>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zoomScale="110" zoomScaleNormal="100" zoomScalePageLayoutView="110" workbookViewId="0">
      <selection sqref="A1:XFD1048576"/>
    </sheetView>
  </sheetViews>
  <sheetFormatPr baseColWidth="10" defaultColWidth="10.83203125" defaultRowHeight="36" customHeight="1" x14ac:dyDescent="0.2"/>
  <cols>
    <col min="1" max="4" width="10.83203125" style="84"/>
    <col min="5" max="5" width="9.5" style="84" customWidth="1"/>
    <col min="6" max="6" width="10.83203125" style="84"/>
    <col min="7" max="7" width="9.83203125" style="84" customWidth="1"/>
    <col min="8" max="8" width="10.83203125" style="84"/>
    <col min="9" max="9" width="10.6640625" style="84" customWidth="1"/>
    <col min="10" max="10" width="9.83203125" style="84" customWidth="1"/>
    <col min="11" max="16384" width="10.83203125" style="84"/>
  </cols>
  <sheetData>
    <row r="1" spans="1:10" ht="36" customHeight="1" x14ac:dyDescent="0.2">
      <c r="A1" s="302" t="s">
        <v>1196</v>
      </c>
      <c r="B1" s="302"/>
      <c r="C1" s="302"/>
      <c r="D1" s="302"/>
      <c r="E1" s="302"/>
      <c r="F1" s="302"/>
      <c r="G1" s="302"/>
      <c r="H1" s="302"/>
      <c r="I1" s="302"/>
      <c r="J1" s="302"/>
    </row>
    <row r="2" spans="1:10" ht="12" customHeight="1" x14ac:dyDescent="0.2">
      <c r="A2" s="307"/>
      <c r="B2" s="307"/>
      <c r="C2" s="307"/>
      <c r="D2" s="307"/>
      <c r="E2" s="307"/>
      <c r="F2" s="307"/>
      <c r="G2" s="307"/>
      <c r="H2" s="307"/>
      <c r="I2" s="307"/>
      <c r="J2" s="307"/>
    </row>
    <row r="3" spans="1:10" ht="19" customHeight="1" x14ac:dyDescent="0.2">
      <c r="A3" s="304" t="s">
        <v>1197</v>
      </c>
      <c r="B3" s="303"/>
      <c r="C3" s="303"/>
      <c r="D3" s="303"/>
      <c r="E3" s="303"/>
      <c r="F3" s="303"/>
      <c r="G3" s="303"/>
      <c r="H3" s="303"/>
      <c r="I3" s="303"/>
      <c r="J3" s="303"/>
    </row>
    <row r="4" spans="1:10" ht="9" customHeight="1" x14ac:dyDescent="0.2">
      <c r="A4" s="303"/>
      <c r="B4" s="303"/>
      <c r="C4" s="303"/>
      <c r="D4" s="303"/>
      <c r="E4" s="303"/>
      <c r="F4" s="303"/>
      <c r="G4" s="303"/>
      <c r="H4" s="303"/>
      <c r="I4" s="303"/>
      <c r="J4" s="303"/>
    </row>
    <row r="5" spans="1:10" ht="36" customHeight="1" x14ac:dyDescent="0.2">
      <c r="A5" s="303" t="s">
        <v>1198</v>
      </c>
      <c r="B5" s="303"/>
      <c r="C5" s="303"/>
      <c r="D5" s="303"/>
      <c r="E5" s="303"/>
      <c r="F5" s="303"/>
      <c r="G5" s="303"/>
      <c r="H5" s="303"/>
      <c r="I5" s="303"/>
      <c r="J5" s="303"/>
    </row>
    <row r="6" spans="1:10" ht="10" customHeight="1" x14ac:dyDescent="0.2">
      <c r="A6" s="213"/>
    </row>
    <row r="7" spans="1:10" ht="17" customHeight="1" x14ac:dyDescent="0.2">
      <c r="A7" s="300" t="s">
        <v>1199</v>
      </c>
      <c r="B7" s="300"/>
      <c r="C7" s="300"/>
      <c r="D7" s="300"/>
      <c r="E7" s="300"/>
      <c r="F7" s="300"/>
      <c r="G7" s="300"/>
      <c r="H7" s="300"/>
      <c r="I7" s="300"/>
      <c r="J7" s="300"/>
    </row>
    <row r="8" spans="1:10" ht="19" customHeight="1" x14ac:dyDescent="0.2">
      <c r="A8" s="306" t="s">
        <v>1200</v>
      </c>
      <c r="B8" s="306"/>
      <c r="C8" s="306"/>
      <c r="D8" s="306"/>
      <c r="E8" s="306"/>
      <c r="F8" s="306"/>
      <c r="G8" s="306"/>
      <c r="H8" s="306"/>
      <c r="I8" s="306"/>
      <c r="J8" s="306"/>
    </row>
    <row r="9" spans="1:10" ht="36" customHeight="1" x14ac:dyDescent="0.2">
      <c r="A9" s="212"/>
    </row>
    <row r="10" spans="1:10" s="214" customFormat="1" ht="57.5" customHeight="1" x14ac:dyDescent="0.2">
      <c r="A10" s="299" t="s">
        <v>1201</v>
      </c>
      <c r="B10" s="299"/>
      <c r="C10" s="299"/>
      <c r="D10" s="299"/>
      <c r="E10" s="299"/>
      <c r="F10" s="299"/>
      <c r="G10" s="299"/>
      <c r="H10" s="299"/>
      <c r="I10" s="299"/>
      <c r="J10" s="299"/>
    </row>
    <row r="11" spans="1:10" s="214" customFormat="1" ht="57.5" customHeight="1" x14ac:dyDescent="0.2">
      <c r="A11" s="299" t="s">
        <v>1202</v>
      </c>
      <c r="B11" s="299"/>
      <c r="C11" s="299"/>
      <c r="D11" s="299"/>
      <c r="E11" s="299"/>
      <c r="F11" s="299"/>
      <c r="G11" s="299"/>
      <c r="H11" s="299"/>
      <c r="I11" s="299"/>
      <c r="J11" s="299"/>
    </row>
    <row r="12" spans="1:10" s="214" customFormat="1" ht="57.5" customHeight="1" x14ac:dyDescent="0.2">
      <c r="A12" s="304" t="s">
        <v>1203</v>
      </c>
      <c r="B12" s="304"/>
      <c r="C12" s="304"/>
      <c r="D12" s="304"/>
      <c r="E12" s="304"/>
      <c r="F12" s="304"/>
      <c r="G12" s="304"/>
      <c r="H12" s="304"/>
      <c r="I12" s="304"/>
      <c r="J12" s="304"/>
    </row>
    <row r="13" spans="1:10" s="214" customFormat="1" ht="57.5" customHeight="1" x14ac:dyDescent="0.2">
      <c r="A13" s="304" t="s">
        <v>1204</v>
      </c>
      <c r="B13" s="304"/>
      <c r="C13" s="304"/>
      <c r="D13" s="304"/>
      <c r="E13" s="304"/>
      <c r="F13" s="304"/>
      <c r="G13" s="304"/>
      <c r="H13" s="304"/>
      <c r="I13" s="304"/>
      <c r="J13" s="304"/>
    </row>
    <row r="14" spans="1:10" s="214" customFormat="1" ht="57.5" customHeight="1" x14ac:dyDescent="0.2">
      <c r="A14" s="299" t="s">
        <v>1205</v>
      </c>
      <c r="B14" s="299"/>
      <c r="C14" s="299"/>
      <c r="D14" s="299"/>
      <c r="E14" s="299"/>
      <c r="F14" s="299"/>
      <c r="G14" s="299"/>
      <c r="H14" s="299"/>
      <c r="I14" s="299"/>
      <c r="J14" s="299"/>
    </row>
    <row r="15" spans="1:10" s="214" customFormat="1" ht="57.5" customHeight="1" x14ac:dyDescent="0.2">
      <c r="A15" s="299" t="s">
        <v>1206</v>
      </c>
      <c r="B15" s="299"/>
      <c r="C15" s="299"/>
      <c r="D15" s="299"/>
      <c r="E15" s="299"/>
      <c r="F15" s="299"/>
      <c r="G15" s="299"/>
      <c r="H15" s="299"/>
      <c r="I15" s="299"/>
      <c r="J15" s="299"/>
    </row>
    <row r="16" spans="1:10" s="214" customFormat="1" ht="57.5" customHeight="1" x14ac:dyDescent="0.2">
      <c r="A16" s="299" t="s">
        <v>1207</v>
      </c>
      <c r="B16" s="299"/>
      <c r="C16" s="299"/>
      <c r="D16" s="299"/>
      <c r="E16" s="299"/>
      <c r="F16" s="299"/>
      <c r="G16" s="299"/>
      <c r="H16" s="299"/>
      <c r="I16" s="299"/>
      <c r="J16" s="299"/>
    </row>
    <row r="17" spans="1:10" s="214" customFormat="1" ht="57.5" customHeight="1" x14ac:dyDescent="0.2">
      <c r="A17" s="299" t="s">
        <v>1208</v>
      </c>
      <c r="B17" s="299"/>
      <c r="C17" s="299"/>
      <c r="D17" s="299"/>
      <c r="E17" s="299"/>
      <c r="F17" s="299"/>
      <c r="G17" s="299"/>
      <c r="H17" s="299"/>
      <c r="I17" s="299"/>
      <c r="J17" s="299"/>
    </row>
    <row r="18" spans="1:10" s="214" customFormat="1" ht="57.5" customHeight="1" x14ac:dyDescent="0.2">
      <c r="A18" s="299" t="s">
        <v>1209</v>
      </c>
      <c r="B18" s="299"/>
      <c r="C18" s="299"/>
      <c r="D18" s="299"/>
      <c r="E18" s="299"/>
      <c r="F18" s="299"/>
      <c r="G18" s="299"/>
      <c r="H18" s="299"/>
      <c r="I18" s="299"/>
      <c r="J18" s="299"/>
    </row>
    <row r="19" spans="1:10" s="214" customFormat="1" ht="111" customHeight="1" x14ac:dyDescent="0.2">
      <c r="A19" s="299" t="s">
        <v>1210</v>
      </c>
      <c r="B19" s="299"/>
      <c r="C19" s="299"/>
      <c r="D19" s="299"/>
      <c r="E19" s="299"/>
      <c r="F19" s="299"/>
      <c r="G19" s="299"/>
      <c r="H19" s="299"/>
      <c r="I19" s="299"/>
      <c r="J19" s="299"/>
    </row>
    <row r="20" spans="1:10" s="214" customFormat="1" ht="57.5" customHeight="1" x14ac:dyDescent="0.2">
      <c r="A20" s="299" t="s">
        <v>1211</v>
      </c>
      <c r="B20" s="299"/>
      <c r="C20" s="299"/>
      <c r="D20" s="299"/>
      <c r="E20" s="299"/>
      <c r="F20" s="299"/>
      <c r="G20" s="299"/>
      <c r="H20" s="299"/>
      <c r="I20" s="299"/>
      <c r="J20" s="299"/>
    </row>
    <row r="21" spans="1:10" s="214" customFormat="1" ht="57.5" customHeight="1" x14ac:dyDescent="0.2">
      <c r="A21" s="299" t="s">
        <v>1212</v>
      </c>
      <c r="B21" s="299"/>
      <c r="C21" s="299"/>
      <c r="D21" s="299"/>
      <c r="E21" s="299"/>
      <c r="F21" s="299"/>
      <c r="G21" s="299"/>
      <c r="H21" s="299"/>
      <c r="I21" s="299"/>
      <c r="J21" s="299"/>
    </row>
    <row r="22" spans="1:10" s="214" customFormat="1" ht="57.5" customHeight="1" x14ac:dyDescent="0.2">
      <c r="A22" s="299" t="s">
        <v>1213</v>
      </c>
      <c r="B22" s="299"/>
      <c r="C22" s="299"/>
      <c r="D22" s="299"/>
      <c r="E22" s="299"/>
      <c r="F22" s="299"/>
      <c r="G22" s="299"/>
      <c r="H22" s="299"/>
      <c r="I22" s="299"/>
      <c r="J22" s="299"/>
    </row>
    <row r="23" spans="1:10" s="214" customFormat="1" ht="57.5" customHeight="1" x14ac:dyDescent="0.2">
      <c r="A23" s="299" t="s">
        <v>1214</v>
      </c>
      <c r="B23" s="299"/>
      <c r="C23" s="299"/>
      <c r="D23" s="299"/>
      <c r="E23" s="299"/>
      <c r="F23" s="299"/>
      <c r="G23" s="299"/>
      <c r="H23" s="299"/>
      <c r="I23" s="299"/>
      <c r="J23" s="299"/>
    </row>
    <row r="24" spans="1:10" s="214" customFormat="1" ht="57.5" customHeight="1" x14ac:dyDescent="0.2">
      <c r="A24" s="305" t="s">
        <v>1215</v>
      </c>
      <c r="B24" s="305"/>
      <c r="C24" s="305"/>
      <c r="D24" s="305"/>
      <c r="E24" s="305"/>
      <c r="F24" s="305"/>
      <c r="G24" s="305"/>
      <c r="H24" s="305"/>
      <c r="I24" s="305"/>
      <c r="J24" s="305"/>
    </row>
    <row r="25" spans="1:10" s="214" customFormat="1" ht="74" customHeight="1" x14ac:dyDescent="0.2">
      <c r="A25" s="299" t="s">
        <v>1216</v>
      </c>
      <c r="B25" s="299"/>
      <c r="C25" s="299"/>
      <c r="D25" s="299"/>
      <c r="E25" s="299"/>
      <c r="F25" s="299"/>
      <c r="G25" s="299"/>
      <c r="H25" s="299"/>
      <c r="I25" s="299"/>
      <c r="J25" s="299"/>
    </row>
    <row r="26" spans="1:10" s="214" customFormat="1" ht="57.5" customHeight="1" x14ac:dyDescent="0.2">
      <c r="A26" s="299" t="s">
        <v>1217</v>
      </c>
      <c r="B26" s="299"/>
      <c r="C26" s="299"/>
      <c r="D26" s="299"/>
      <c r="E26" s="299"/>
      <c r="F26" s="299"/>
      <c r="G26" s="299"/>
      <c r="H26" s="299"/>
      <c r="I26" s="299"/>
      <c r="J26" s="299"/>
    </row>
    <row r="27" spans="1:10" s="214" customFormat="1" ht="57.5" customHeight="1" x14ac:dyDescent="0.2">
      <c r="A27" s="299" t="s">
        <v>1218</v>
      </c>
      <c r="B27" s="299"/>
      <c r="C27" s="299"/>
      <c r="D27" s="299"/>
      <c r="E27" s="299"/>
      <c r="F27" s="299"/>
      <c r="G27" s="299"/>
      <c r="H27" s="299"/>
      <c r="I27" s="299"/>
      <c r="J27" s="299"/>
    </row>
    <row r="28" spans="1:10" s="214" customFormat="1" ht="57.5" customHeight="1" x14ac:dyDescent="0.2">
      <c r="A28" s="299" t="s">
        <v>1219</v>
      </c>
      <c r="B28" s="299"/>
      <c r="C28" s="299"/>
      <c r="D28" s="299"/>
      <c r="E28" s="299"/>
      <c r="F28" s="299"/>
      <c r="G28" s="299"/>
      <c r="H28" s="299"/>
      <c r="I28" s="299"/>
      <c r="J28" s="299"/>
    </row>
    <row r="29" spans="1:10" s="214" customFormat="1" ht="57.5" customHeight="1" x14ac:dyDescent="0.2">
      <c r="A29" s="299" t="s">
        <v>1220</v>
      </c>
      <c r="B29" s="299"/>
      <c r="C29" s="299"/>
      <c r="D29" s="299"/>
      <c r="E29" s="299"/>
      <c r="F29" s="299"/>
      <c r="G29" s="299"/>
      <c r="H29" s="299"/>
      <c r="I29" s="299"/>
      <c r="J29" s="299"/>
    </row>
    <row r="30" spans="1:10" s="214" customFormat="1" ht="57.5" customHeight="1" x14ac:dyDescent="0.2">
      <c r="A30" s="299" t="s">
        <v>1221</v>
      </c>
      <c r="B30" s="299"/>
      <c r="C30" s="299"/>
      <c r="D30" s="299"/>
      <c r="E30" s="299"/>
      <c r="F30" s="299"/>
      <c r="G30" s="299"/>
      <c r="H30" s="299"/>
      <c r="I30" s="299"/>
      <c r="J30" s="299"/>
    </row>
    <row r="31" spans="1:10" s="214" customFormat="1" ht="57.5" customHeight="1" x14ac:dyDescent="0.2">
      <c r="A31" s="299" t="s">
        <v>1222</v>
      </c>
      <c r="B31" s="299"/>
      <c r="C31" s="299"/>
      <c r="D31" s="299"/>
      <c r="E31" s="299"/>
      <c r="F31" s="299"/>
      <c r="G31" s="299"/>
      <c r="H31" s="299"/>
      <c r="I31" s="299"/>
      <c r="J31" s="299"/>
    </row>
    <row r="32" spans="1:10" s="214" customFormat="1" ht="57.5" customHeight="1" x14ac:dyDescent="0.2">
      <c r="A32" s="299" t="s">
        <v>1223</v>
      </c>
      <c r="B32" s="299"/>
      <c r="C32" s="299"/>
      <c r="D32" s="299"/>
      <c r="E32" s="299"/>
      <c r="F32" s="299"/>
      <c r="G32" s="299"/>
      <c r="H32" s="299"/>
      <c r="I32" s="299"/>
      <c r="J32" s="299"/>
    </row>
    <row r="33" spans="1:10" s="214" customFormat="1" ht="57.5" customHeight="1" x14ac:dyDescent="0.2">
      <c r="A33" s="299" t="s">
        <v>1224</v>
      </c>
      <c r="B33" s="299"/>
      <c r="C33" s="299"/>
      <c r="D33" s="299"/>
      <c r="E33" s="299"/>
      <c r="F33" s="299"/>
      <c r="G33" s="299"/>
      <c r="H33" s="299"/>
      <c r="I33" s="299"/>
      <c r="J33" s="299"/>
    </row>
    <row r="34" spans="1:10" s="214" customFormat="1" ht="57.5" customHeight="1" x14ac:dyDescent="0.2">
      <c r="A34" s="299" t="s">
        <v>1225</v>
      </c>
      <c r="B34" s="299"/>
      <c r="C34" s="299"/>
      <c r="D34" s="299"/>
      <c r="E34" s="299"/>
      <c r="F34" s="299"/>
      <c r="G34" s="299"/>
      <c r="H34" s="299"/>
      <c r="I34" s="299"/>
      <c r="J34" s="299"/>
    </row>
    <row r="35" spans="1:10" s="214" customFormat="1" ht="57.5" customHeight="1" x14ac:dyDescent="0.2">
      <c r="A35" s="299" t="s">
        <v>1226</v>
      </c>
      <c r="B35" s="299"/>
      <c r="C35" s="299"/>
      <c r="D35" s="299"/>
      <c r="E35" s="299"/>
      <c r="F35" s="299"/>
      <c r="G35" s="299"/>
      <c r="H35" s="299"/>
      <c r="I35" s="299"/>
      <c r="J35" s="299"/>
    </row>
    <row r="36" spans="1:10" s="214" customFormat="1" ht="57.5" customHeight="1" x14ac:dyDescent="0.2">
      <c r="A36" s="299" t="s">
        <v>1227</v>
      </c>
      <c r="B36" s="299"/>
      <c r="C36" s="299"/>
      <c r="D36" s="299"/>
      <c r="E36" s="299"/>
      <c r="F36" s="299"/>
      <c r="G36" s="299"/>
      <c r="H36" s="299"/>
      <c r="I36" s="299"/>
      <c r="J36" s="299"/>
    </row>
    <row r="37" spans="1:10" s="214" customFormat="1" ht="57.5" customHeight="1" x14ac:dyDescent="0.2">
      <c r="A37" s="299" t="s">
        <v>1228</v>
      </c>
      <c r="B37" s="299"/>
      <c r="C37" s="299"/>
      <c r="D37" s="299"/>
      <c r="E37" s="299"/>
      <c r="F37" s="299"/>
      <c r="G37" s="299"/>
      <c r="H37" s="299"/>
      <c r="I37" s="299"/>
      <c r="J37" s="299"/>
    </row>
    <row r="38" spans="1:10" s="214" customFormat="1" ht="57.5" customHeight="1" x14ac:dyDescent="0.2">
      <c r="A38" s="299" t="s">
        <v>1229</v>
      </c>
      <c r="B38" s="299"/>
      <c r="C38" s="299"/>
      <c r="D38" s="299"/>
      <c r="E38" s="299"/>
      <c r="F38" s="299"/>
      <c r="G38" s="299"/>
      <c r="H38" s="299"/>
      <c r="I38" s="299"/>
      <c r="J38" s="299"/>
    </row>
    <row r="39" spans="1:10" s="214" customFormat="1" ht="57.5" customHeight="1" x14ac:dyDescent="0.2">
      <c r="A39" s="299" t="s">
        <v>1230</v>
      </c>
      <c r="B39" s="299"/>
      <c r="C39" s="299"/>
      <c r="D39" s="299"/>
      <c r="E39" s="299"/>
      <c r="F39" s="299"/>
      <c r="G39" s="299"/>
      <c r="H39" s="299"/>
      <c r="I39" s="299"/>
      <c r="J39" s="299"/>
    </row>
    <row r="40" spans="1:10" s="214" customFormat="1" ht="57.5" customHeight="1" x14ac:dyDescent="0.2">
      <c r="A40" s="299" t="s">
        <v>1231</v>
      </c>
      <c r="B40" s="299"/>
      <c r="C40" s="299"/>
      <c r="D40" s="299"/>
      <c r="E40" s="299"/>
      <c r="F40" s="299"/>
      <c r="G40" s="299"/>
      <c r="H40" s="299"/>
      <c r="I40" s="299"/>
      <c r="J40" s="299"/>
    </row>
    <row r="41" spans="1:10" s="214" customFormat="1" ht="57.5" customHeight="1" x14ac:dyDescent="0.2">
      <c r="A41" s="299" t="s">
        <v>1232</v>
      </c>
      <c r="B41" s="299"/>
      <c r="C41" s="299"/>
      <c r="D41" s="299"/>
      <c r="E41" s="299"/>
      <c r="F41" s="299"/>
      <c r="G41" s="299"/>
      <c r="H41" s="299"/>
      <c r="I41" s="299"/>
      <c r="J41" s="299"/>
    </row>
    <row r="42" spans="1:10" s="214" customFormat="1" ht="57.5" customHeight="1" x14ac:dyDescent="0.2">
      <c r="A42" s="299" t="s">
        <v>1233</v>
      </c>
      <c r="B42" s="299"/>
      <c r="C42" s="299"/>
      <c r="D42" s="299"/>
      <c r="E42" s="299"/>
      <c r="F42" s="299"/>
      <c r="G42" s="299"/>
      <c r="H42" s="299"/>
      <c r="I42" s="299"/>
      <c r="J42" s="299"/>
    </row>
    <row r="43" spans="1:10" s="214" customFormat="1" ht="57.5" customHeight="1" x14ac:dyDescent="0.2">
      <c r="A43" s="299" t="s">
        <v>1234</v>
      </c>
      <c r="B43" s="299"/>
      <c r="C43" s="299"/>
      <c r="D43" s="299"/>
      <c r="E43" s="299"/>
      <c r="F43" s="299"/>
      <c r="G43" s="299"/>
      <c r="H43" s="299"/>
      <c r="I43" s="299"/>
      <c r="J43" s="299"/>
    </row>
    <row r="44" spans="1:10" s="214" customFormat="1" ht="57.5" customHeight="1" x14ac:dyDescent="0.2">
      <c r="A44" s="299" t="s">
        <v>1235</v>
      </c>
      <c r="B44" s="299"/>
      <c r="C44" s="299"/>
      <c r="D44" s="299"/>
      <c r="E44" s="299"/>
      <c r="F44" s="299"/>
      <c r="G44" s="299"/>
      <c r="H44" s="299"/>
      <c r="I44" s="299"/>
      <c r="J44" s="299"/>
    </row>
    <row r="45" spans="1:10" s="214" customFormat="1" ht="57.5" customHeight="1" x14ac:dyDescent="0.2">
      <c r="A45" s="299" t="s">
        <v>1236</v>
      </c>
      <c r="B45" s="299"/>
      <c r="C45" s="299"/>
      <c r="D45" s="299"/>
      <c r="E45" s="299"/>
      <c r="F45" s="299"/>
      <c r="G45" s="299"/>
      <c r="H45" s="299"/>
      <c r="I45" s="299"/>
      <c r="J45" s="299"/>
    </row>
    <row r="46" spans="1:10" s="214" customFormat="1" ht="78" customHeight="1" x14ac:dyDescent="0.2">
      <c r="A46" s="299" t="s">
        <v>1237</v>
      </c>
      <c r="B46" s="299"/>
      <c r="C46" s="299"/>
      <c r="D46" s="299"/>
      <c r="E46" s="299"/>
      <c r="F46" s="299"/>
      <c r="G46" s="299"/>
      <c r="H46" s="299"/>
      <c r="I46" s="299"/>
      <c r="J46" s="299"/>
    </row>
    <row r="47" spans="1:10" s="214" customFormat="1" ht="57.5" customHeight="1" x14ac:dyDescent="0.2">
      <c r="A47" s="299" t="s">
        <v>1238</v>
      </c>
      <c r="B47" s="299"/>
      <c r="C47" s="299"/>
      <c r="D47" s="299"/>
      <c r="E47" s="299"/>
      <c r="F47" s="299"/>
      <c r="G47" s="299"/>
      <c r="H47" s="299"/>
      <c r="I47" s="299"/>
      <c r="J47" s="299"/>
    </row>
    <row r="48" spans="1:10" s="214" customFormat="1" ht="57.5" customHeight="1" x14ac:dyDescent="0.2">
      <c r="A48" s="299" t="s">
        <v>1239</v>
      </c>
      <c r="B48" s="299"/>
      <c r="C48" s="299"/>
      <c r="D48" s="299"/>
      <c r="E48" s="299"/>
      <c r="F48" s="299"/>
      <c r="G48" s="299"/>
      <c r="H48" s="299"/>
      <c r="I48" s="299"/>
      <c r="J48" s="299"/>
    </row>
    <row r="49" spans="1:10" s="214" customFormat="1" ht="72" customHeight="1" x14ac:dyDescent="0.2">
      <c r="A49" s="305" t="s">
        <v>1240</v>
      </c>
      <c r="B49" s="305"/>
      <c r="C49" s="305"/>
      <c r="D49" s="305"/>
      <c r="E49" s="305"/>
      <c r="F49" s="305"/>
      <c r="G49" s="305"/>
      <c r="H49" s="305"/>
      <c r="I49" s="305"/>
      <c r="J49" s="305"/>
    </row>
    <row r="50" spans="1:10" s="214" customFormat="1" ht="125" customHeight="1" x14ac:dyDescent="0.2">
      <c r="A50" s="305" t="s">
        <v>1241</v>
      </c>
      <c r="B50" s="305"/>
      <c r="C50" s="305"/>
      <c r="D50" s="305"/>
      <c r="E50" s="305"/>
      <c r="F50" s="305"/>
      <c r="G50" s="305"/>
      <c r="H50" s="305"/>
      <c r="I50" s="305"/>
      <c r="J50" s="305"/>
    </row>
    <row r="51" spans="1:10" s="214" customFormat="1" ht="57.5" customHeight="1" x14ac:dyDescent="0.2">
      <c r="A51" s="305" t="s">
        <v>1242</v>
      </c>
      <c r="B51" s="305"/>
      <c r="C51" s="305"/>
      <c r="D51" s="305"/>
      <c r="E51" s="305"/>
      <c r="F51" s="305"/>
      <c r="G51" s="305"/>
      <c r="H51" s="305"/>
      <c r="I51" s="305"/>
      <c r="J51" s="305"/>
    </row>
    <row r="52" spans="1:10" s="214" customFormat="1" ht="57.5" customHeight="1" x14ac:dyDescent="0.2">
      <c r="A52" s="299" t="s">
        <v>1243</v>
      </c>
      <c r="B52" s="299"/>
      <c r="C52" s="299"/>
      <c r="D52" s="299"/>
      <c r="E52" s="299"/>
      <c r="F52" s="299"/>
      <c r="G52" s="299"/>
      <c r="H52" s="299"/>
      <c r="I52" s="299"/>
      <c r="J52" s="299"/>
    </row>
    <row r="53" spans="1:10" s="214" customFormat="1" ht="57.5" customHeight="1" x14ac:dyDescent="0.2">
      <c r="A53" s="299" t="s">
        <v>1244</v>
      </c>
      <c r="B53" s="299"/>
      <c r="C53" s="299"/>
      <c r="D53" s="299"/>
      <c r="E53" s="299"/>
      <c r="F53" s="299"/>
      <c r="G53" s="299"/>
      <c r="H53" s="299"/>
      <c r="I53" s="299"/>
      <c r="J53" s="299"/>
    </row>
    <row r="54" spans="1:10" s="214" customFormat="1" ht="57.5" customHeight="1" x14ac:dyDescent="0.2">
      <c r="A54" s="299" t="s">
        <v>1245</v>
      </c>
      <c r="B54" s="299"/>
      <c r="C54" s="299"/>
      <c r="D54" s="299"/>
      <c r="E54" s="299"/>
      <c r="F54" s="299"/>
      <c r="G54" s="299"/>
      <c r="H54" s="299"/>
      <c r="I54" s="299"/>
      <c r="J54" s="299"/>
    </row>
    <row r="55" spans="1:10" s="214" customFormat="1" ht="57.5" customHeight="1" x14ac:dyDescent="0.2">
      <c r="A55" s="299" t="s">
        <v>1246</v>
      </c>
      <c r="B55" s="299"/>
      <c r="C55" s="299"/>
      <c r="D55" s="299"/>
      <c r="E55" s="299"/>
      <c r="F55" s="299"/>
      <c r="G55" s="299"/>
      <c r="H55" s="299"/>
      <c r="I55" s="299"/>
      <c r="J55" s="299"/>
    </row>
    <row r="56" spans="1:10" s="214" customFormat="1" ht="80" customHeight="1" x14ac:dyDescent="0.2">
      <c r="A56" s="299" t="s">
        <v>1247</v>
      </c>
      <c r="B56" s="299"/>
      <c r="C56" s="299"/>
      <c r="D56" s="299"/>
      <c r="E56" s="299"/>
      <c r="F56" s="299"/>
      <c r="G56" s="299"/>
      <c r="H56" s="299"/>
      <c r="I56" s="299"/>
      <c r="J56" s="299"/>
    </row>
    <row r="57" spans="1:10" s="214" customFormat="1" ht="57.5" customHeight="1" x14ac:dyDescent="0.2">
      <c r="A57" s="299" t="s">
        <v>1248</v>
      </c>
      <c r="B57" s="299"/>
      <c r="C57" s="299"/>
      <c r="D57" s="299"/>
      <c r="E57" s="299"/>
      <c r="F57" s="299"/>
      <c r="G57" s="299"/>
      <c r="H57" s="299"/>
      <c r="I57" s="299"/>
      <c r="J57" s="299"/>
    </row>
    <row r="58" spans="1:10" s="214" customFormat="1" ht="57.5" customHeight="1" x14ac:dyDescent="0.2">
      <c r="A58" s="299" t="s">
        <v>1249</v>
      </c>
      <c r="B58" s="299"/>
      <c r="C58" s="299"/>
      <c r="D58" s="299"/>
      <c r="E58" s="299"/>
      <c r="F58" s="299"/>
      <c r="G58" s="299"/>
      <c r="H58" s="299"/>
      <c r="I58" s="299"/>
      <c r="J58" s="299"/>
    </row>
    <row r="59" spans="1:10" s="214" customFormat="1" ht="57.5" customHeight="1" x14ac:dyDescent="0.2">
      <c r="A59" s="299" t="s">
        <v>1250</v>
      </c>
      <c r="B59" s="299"/>
      <c r="C59" s="299"/>
      <c r="D59" s="299"/>
      <c r="E59" s="299"/>
      <c r="F59" s="299"/>
      <c r="G59" s="299"/>
      <c r="H59" s="299"/>
      <c r="I59" s="299"/>
      <c r="J59" s="299"/>
    </row>
    <row r="60" spans="1:10" s="214" customFormat="1" ht="57.5" customHeight="1" x14ac:dyDescent="0.2">
      <c r="A60" s="299" t="s">
        <v>1251</v>
      </c>
      <c r="B60" s="299"/>
      <c r="C60" s="299"/>
      <c r="D60" s="299"/>
      <c r="E60" s="299"/>
      <c r="F60" s="299"/>
      <c r="G60" s="299"/>
      <c r="H60" s="299"/>
      <c r="I60" s="299"/>
      <c r="J60" s="299"/>
    </row>
    <row r="61" spans="1:10" s="214" customFormat="1" ht="57.5" customHeight="1" x14ac:dyDescent="0.2">
      <c r="A61" s="299" t="s">
        <v>1252</v>
      </c>
      <c r="B61" s="299"/>
      <c r="C61" s="299"/>
      <c r="D61" s="299"/>
      <c r="E61" s="299"/>
      <c r="F61" s="299"/>
      <c r="G61" s="299"/>
      <c r="H61" s="299"/>
      <c r="I61" s="299"/>
      <c r="J61" s="299"/>
    </row>
    <row r="62" spans="1:10" s="214" customFormat="1" ht="57.5" customHeight="1" x14ac:dyDescent="0.2">
      <c r="A62" s="299" t="s">
        <v>1253</v>
      </c>
      <c r="B62" s="299"/>
      <c r="C62" s="299"/>
      <c r="D62" s="299"/>
      <c r="E62" s="299"/>
      <c r="F62" s="299"/>
      <c r="G62" s="299"/>
      <c r="H62" s="299"/>
      <c r="I62" s="299"/>
      <c r="J62" s="299"/>
    </row>
    <row r="63" spans="1:10" s="214" customFormat="1" ht="57.5" customHeight="1" x14ac:dyDescent="0.2">
      <c r="A63" s="299" t="s">
        <v>1254</v>
      </c>
      <c r="B63" s="299"/>
      <c r="C63" s="299"/>
      <c r="D63" s="299"/>
      <c r="E63" s="299"/>
      <c r="F63" s="299"/>
      <c r="G63" s="299"/>
      <c r="H63" s="299"/>
      <c r="I63" s="299"/>
      <c r="J63" s="299"/>
    </row>
    <row r="64" spans="1:10" s="214" customFormat="1" ht="57.5" customHeight="1" x14ac:dyDescent="0.2">
      <c r="A64" s="299" t="s">
        <v>1255</v>
      </c>
      <c r="B64" s="299"/>
      <c r="C64" s="299"/>
      <c r="D64" s="299"/>
      <c r="E64" s="299"/>
      <c r="F64" s="299"/>
      <c r="G64" s="299"/>
      <c r="H64" s="299"/>
      <c r="I64" s="299"/>
      <c r="J64" s="299"/>
    </row>
    <row r="65" spans="1:10" s="214" customFormat="1" ht="57.5" customHeight="1" x14ac:dyDescent="0.2">
      <c r="A65" s="299" t="s">
        <v>1256</v>
      </c>
      <c r="B65" s="299"/>
      <c r="C65" s="299"/>
      <c r="D65" s="299"/>
      <c r="E65" s="299"/>
      <c r="F65" s="299"/>
      <c r="G65" s="299"/>
      <c r="H65" s="299"/>
      <c r="I65" s="299"/>
      <c r="J65" s="299"/>
    </row>
    <row r="66" spans="1:10" s="214" customFormat="1" ht="57.5" customHeight="1" x14ac:dyDescent="0.2">
      <c r="A66" s="299" t="s">
        <v>1257</v>
      </c>
      <c r="B66" s="299"/>
      <c r="C66" s="299"/>
      <c r="D66" s="299"/>
      <c r="E66" s="299"/>
      <c r="F66" s="299"/>
      <c r="G66" s="299"/>
      <c r="H66" s="299"/>
      <c r="I66" s="299"/>
      <c r="J66" s="299"/>
    </row>
    <row r="67" spans="1:10" s="214" customFormat="1" ht="76" customHeight="1" x14ac:dyDescent="0.2">
      <c r="A67" s="299" t="s">
        <v>1258</v>
      </c>
      <c r="B67" s="299"/>
      <c r="C67" s="299"/>
      <c r="D67" s="299"/>
      <c r="E67" s="299"/>
      <c r="F67" s="299"/>
      <c r="G67" s="299"/>
      <c r="H67" s="299"/>
      <c r="I67" s="299"/>
      <c r="J67" s="299"/>
    </row>
    <row r="68" spans="1:10" s="214" customFormat="1" ht="57.5" customHeight="1" x14ac:dyDescent="0.2">
      <c r="A68" s="299" t="s">
        <v>1259</v>
      </c>
      <c r="B68" s="299"/>
      <c r="C68" s="299"/>
      <c r="D68" s="299"/>
      <c r="E68" s="299"/>
      <c r="F68" s="299"/>
      <c r="G68" s="299"/>
      <c r="H68" s="299"/>
      <c r="I68" s="299"/>
      <c r="J68" s="299"/>
    </row>
    <row r="69" spans="1:10" s="214" customFormat="1" ht="57.5" customHeight="1" x14ac:dyDescent="0.2">
      <c r="A69" s="299" t="s">
        <v>1260</v>
      </c>
      <c r="B69" s="299"/>
      <c r="C69" s="299"/>
      <c r="D69" s="299"/>
      <c r="E69" s="299"/>
      <c r="F69" s="299"/>
      <c r="G69" s="299"/>
      <c r="H69" s="299"/>
      <c r="I69" s="299"/>
      <c r="J69" s="299"/>
    </row>
    <row r="70" spans="1:10" s="214" customFormat="1" ht="57.5" customHeight="1" x14ac:dyDescent="0.2">
      <c r="A70" s="299" t="s">
        <v>1261</v>
      </c>
      <c r="B70" s="299"/>
      <c r="C70" s="299"/>
      <c r="D70" s="299"/>
      <c r="E70" s="299"/>
      <c r="F70" s="299"/>
      <c r="G70" s="299"/>
      <c r="H70" s="299"/>
      <c r="I70" s="299"/>
      <c r="J70" s="299"/>
    </row>
    <row r="71" spans="1:10" s="214" customFormat="1" ht="57.5" customHeight="1" x14ac:dyDescent="0.2">
      <c r="A71" s="299" t="s">
        <v>1262</v>
      </c>
      <c r="B71" s="299"/>
      <c r="C71" s="299"/>
      <c r="D71" s="299"/>
      <c r="E71" s="299"/>
      <c r="F71" s="299"/>
      <c r="G71" s="299"/>
      <c r="H71" s="299"/>
      <c r="I71" s="299"/>
      <c r="J71" s="299"/>
    </row>
    <row r="72" spans="1:10" s="214" customFormat="1" ht="57.5" customHeight="1" x14ac:dyDescent="0.2">
      <c r="A72" s="299" t="s">
        <v>1263</v>
      </c>
      <c r="B72" s="299"/>
      <c r="C72" s="299"/>
      <c r="D72" s="299"/>
      <c r="E72" s="299"/>
      <c r="F72" s="299"/>
      <c r="G72" s="299"/>
      <c r="H72" s="299"/>
      <c r="I72" s="299"/>
      <c r="J72" s="299"/>
    </row>
    <row r="73" spans="1:10" s="214" customFormat="1" ht="57.5" customHeight="1" x14ac:dyDescent="0.2">
      <c r="A73" s="299" t="s">
        <v>1264</v>
      </c>
      <c r="B73" s="299"/>
      <c r="C73" s="299"/>
      <c r="D73" s="299"/>
      <c r="E73" s="299"/>
      <c r="F73" s="299"/>
      <c r="G73" s="299"/>
      <c r="H73" s="299"/>
      <c r="I73" s="299"/>
      <c r="J73" s="299"/>
    </row>
    <row r="74" spans="1:10" s="214" customFormat="1" ht="57.5" customHeight="1" x14ac:dyDescent="0.2">
      <c r="A74" s="304" t="s">
        <v>1265</v>
      </c>
      <c r="B74" s="304"/>
      <c r="C74" s="304"/>
      <c r="D74" s="304"/>
      <c r="E74" s="304"/>
      <c r="F74" s="304"/>
      <c r="G74" s="304"/>
      <c r="H74" s="304"/>
      <c r="I74" s="304"/>
      <c r="J74" s="304"/>
    </row>
    <row r="75" spans="1:10" s="214" customFormat="1" ht="57.5" customHeight="1" x14ac:dyDescent="0.2">
      <c r="A75" s="304" t="s">
        <v>1266</v>
      </c>
      <c r="B75" s="304"/>
      <c r="C75" s="304"/>
      <c r="D75" s="304"/>
      <c r="E75" s="304"/>
      <c r="F75" s="304"/>
      <c r="G75" s="304"/>
      <c r="H75" s="304"/>
      <c r="I75" s="304"/>
      <c r="J75" s="304"/>
    </row>
    <row r="76" spans="1:10" s="214" customFormat="1" ht="57.5" customHeight="1" x14ac:dyDescent="0.2">
      <c r="A76" s="299" t="s">
        <v>1267</v>
      </c>
      <c r="B76" s="299"/>
      <c r="C76" s="299"/>
      <c r="D76" s="299"/>
      <c r="E76" s="299"/>
      <c r="F76" s="299"/>
      <c r="G76" s="299"/>
      <c r="H76" s="299"/>
      <c r="I76" s="299"/>
      <c r="J76" s="299"/>
    </row>
    <row r="77" spans="1:10" s="214" customFormat="1" ht="57.5" customHeight="1" x14ac:dyDescent="0.2">
      <c r="A77" s="299" t="s">
        <v>1268</v>
      </c>
      <c r="B77" s="299"/>
      <c r="C77" s="299"/>
      <c r="D77" s="299"/>
      <c r="E77" s="299"/>
      <c r="F77" s="299"/>
      <c r="G77" s="299"/>
      <c r="H77" s="299"/>
      <c r="I77" s="299"/>
      <c r="J77" s="299"/>
    </row>
    <row r="78" spans="1:10" s="214" customFormat="1" ht="57.5" customHeight="1" x14ac:dyDescent="0.2">
      <c r="A78" s="299" t="s">
        <v>1269</v>
      </c>
      <c r="B78" s="299"/>
      <c r="C78" s="299"/>
      <c r="D78" s="299"/>
      <c r="E78" s="299"/>
      <c r="F78" s="299"/>
      <c r="G78" s="299"/>
      <c r="H78" s="299"/>
      <c r="I78" s="299"/>
      <c r="J78" s="299"/>
    </row>
    <row r="79" spans="1:10" s="214" customFormat="1" ht="57.5" customHeight="1" x14ac:dyDescent="0.2">
      <c r="A79" s="299" t="s">
        <v>1270</v>
      </c>
      <c r="B79" s="299"/>
      <c r="C79" s="299"/>
      <c r="D79" s="299"/>
      <c r="E79" s="299"/>
      <c r="F79" s="299"/>
      <c r="G79" s="299"/>
      <c r="H79" s="299"/>
      <c r="I79" s="299"/>
      <c r="J79" s="299"/>
    </row>
    <row r="80" spans="1:10" s="214" customFormat="1" ht="57.5" customHeight="1" x14ac:dyDescent="0.2">
      <c r="A80" s="299" t="s">
        <v>1271</v>
      </c>
      <c r="B80" s="299"/>
      <c r="C80" s="299"/>
      <c r="D80" s="299"/>
      <c r="E80" s="299"/>
      <c r="F80" s="299"/>
      <c r="G80" s="299"/>
      <c r="H80" s="299"/>
      <c r="I80" s="299"/>
      <c r="J80" s="299"/>
    </row>
    <row r="81" spans="1:10" s="214" customFormat="1" ht="57.5" customHeight="1" x14ac:dyDescent="0.2">
      <c r="A81" s="305" t="s">
        <v>1272</v>
      </c>
      <c r="B81" s="305"/>
      <c r="C81" s="305"/>
      <c r="D81" s="305"/>
      <c r="E81" s="305"/>
      <c r="F81" s="305"/>
      <c r="G81" s="305"/>
      <c r="H81" s="305"/>
      <c r="I81" s="305"/>
      <c r="J81" s="305"/>
    </row>
    <row r="82" spans="1:10" s="214" customFormat="1" ht="70" customHeight="1" x14ac:dyDescent="0.2">
      <c r="A82" s="305" t="s">
        <v>1273</v>
      </c>
      <c r="B82" s="305"/>
      <c r="C82" s="305"/>
      <c r="D82" s="305"/>
      <c r="E82" s="305"/>
      <c r="F82" s="305"/>
      <c r="G82" s="305"/>
      <c r="H82" s="305"/>
      <c r="I82" s="305"/>
      <c r="J82" s="305"/>
    </row>
    <row r="83" spans="1:10" s="214" customFormat="1" ht="57.5" customHeight="1" x14ac:dyDescent="0.2">
      <c r="A83" s="299" t="s">
        <v>1274</v>
      </c>
      <c r="B83" s="299"/>
      <c r="C83" s="299"/>
      <c r="D83" s="299"/>
      <c r="E83" s="299"/>
      <c r="F83" s="299"/>
      <c r="G83" s="299"/>
      <c r="H83" s="299"/>
      <c r="I83" s="299"/>
      <c r="J83" s="299"/>
    </row>
    <row r="84" spans="1:10" s="214" customFormat="1" ht="57.5" customHeight="1" x14ac:dyDescent="0.2">
      <c r="A84" s="299" t="s">
        <v>1275</v>
      </c>
      <c r="B84" s="299"/>
      <c r="C84" s="299"/>
      <c r="D84" s="299"/>
      <c r="E84" s="299"/>
      <c r="F84" s="299"/>
      <c r="G84" s="299"/>
      <c r="H84" s="299"/>
      <c r="I84" s="299"/>
      <c r="J84" s="299"/>
    </row>
    <row r="85" spans="1:10" s="214" customFormat="1" ht="57.5" customHeight="1" x14ac:dyDescent="0.2">
      <c r="A85" s="305" t="s">
        <v>1276</v>
      </c>
      <c r="B85" s="305"/>
      <c r="C85" s="305"/>
      <c r="D85" s="305"/>
      <c r="E85" s="305"/>
      <c r="F85" s="305"/>
      <c r="G85" s="305"/>
      <c r="H85" s="305"/>
      <c r="I85" s="305"/>
      <c r="J85" s="305"/>
    </row>
    <row r="86" spans="1:10" s="214" customFormat="1" ht="57.5" customHeight="1" x14ac:dyDescent="0.2">
      <c r="A86" s="299" t="s">
        <v>1277</v>
      </c>
      <c r="B86" s="299"/>
      <c r="C86" s="299"/>
      <c r="D86" s="299"/>
      <c r="E86" s="299"/>
      <c r="F86" s="299"/>
      <c r="G86" s="299"/>
      <c r="H86" s="299"/>
      <c r="I86" s="299"/>
      <c r="J86" s="299"/>
    </row>
    <row r="87" spans="1:10" s="214" customFormat="1" ht="57.5" customHeight="1" x14ac:dyDescent="0.2">
      <c r="A87" s="299" t="s">
        <v>1278</v>
      </c>
      <c r="B87" s="299"/>
      <c r="C87" s="299"/>
      <c r="D87" s="299"/>
      <c r="E87" s="299"/>
      <c r="F87" s="299"/>
      <c r="G87" s="299"/>
      <c r="H87" s="299"/>
      <c r="I87" s="299"/>
      <c r="J87" s="299"/>
    </row>
    <row r="88" spans="1:10" s="214" customFormat="1" ht="57.5" customHeight="1" x14ac:dyDescent="0.2">
      <c r="A88" s="299" t="s">
        <v>1279</v>
      </c>
      <c r="B88" s="299"/>
      <c r="C88" s="299"/>
      <c r="D88" s="299"/>
      <c r="E88" s="299"/>
      <c r="F88" s="299"/>
      <c r="G88" s="299"/>
      <c r="H88" s="299"/>
      <c r="I88" s="299"/>
      <c r="J88" s="299"/>
    </row>
    <row r="89" spans="1:10" s="214" customFormat="1" ht="57.5" customHeight="1" x14ac:dyDescent="0.2">
      <c r="A89" s="299" t="s">
        <v>1280</v>
      </c>
      <c r="B89" s="299"/>
      <c r="C89" s="299"/>
      <c r="D89" s="299"/>
      <c r="E89" s="299"/>
      <c r="F89" s="299"/>
      <c r="G89" s="299"/>
      <c r="H89" s="299"/>
      <c r="I89" s="299"/>
      <c r="J89" s="299"/>
    </row>
    <row r="90" spans="1:10" s="214" customFormat="1" ht="57.5" customHeight="1" x14ac:dyDescent="0.2">
      <c r="A90" s="299" t="s">
        <v>1281</v>
      </c>
      <c r="B90" s="299"/>
      <c r="C90" s="299"/>
      <c r="D90" s="299"/>
      <c r="E90" s="299"/>
      <c r="F90" s="299"/>
      <c r="G90" s="299"/>
      <c r="H90" s="299"/>
      <c r="I90" s="299"/>
      <c r="J90" s="299"/>
    </row>
    <row r="91" spans="1:10" s="214" customFormat="1" ht="57.5" customHeight="1" x14ac:dyDescent="0.2">
      <c r="A91" s="299" t="s">
        <v>1282</v>
      </c>
      <c r="B91" s="299"/>
      <c r="C91" s="299"/>
      <c r="D91" s="299"/>
      <c r="E91" s="299"/>
      <c r="F91" s="299"/>
      <c r="G91" s="299"/>
      <c r="H91" s="299"/>
      <c r="I91" s="299"/>
      <c r="J91" s="299"/>
    </row>
    <row r="92" spans="1:10" s="214" customFormat="1" ht="57.5" customHeight="1" x14ac:dyDescent="0.2">
      <c r="A92" s="299" t="s">
        <v>1283</v>
      </c>
      <c r="B92" s="299"/>
      <c r="C92" s="299"/>
      <c r="D92" s="299"/>
      <c r="E92" s="299"/>
      <c r="F92" s="299"/>
      <c r="G92" s="299"/>
      <c r="H92" s="299"/>
      <c r="I92" s="299"/>
      <c r="J92" s="299"/>
    </row>
    <row r="93" spans="1:10" s="214" customFormat="1" ht="91" customHeight="1" x14ac:dyDescent="0.2">
      <c r="A93" s="299" t="s">
        <v>1284</v>
      </c>
      <c r="B93" s="299"/>
      <c r="C93" s="299"/>
      <c r="D93" s="299"/>
      <c r="E93" s="299"/>
      <c r="F93" s="299"/>
      <c r="G93" s="299"/>
      <c r="H93" s="299"/>
      <c r="I93" s="299"/>
      <c r="J93" s="299"/>
    </row>
    <row r="94" spans="1:10" s="214" customFormat="1" ht="57.5" customHeight="1" x14ac:dyDescent="0.2">
      <c r="A94" s="299" t="s">
        <v>1285</v>
      </c>
      <c r="B94" s="299"/>
      <c r="C94" s="299"/>
      <c r="D94" s="299"/>
      <c r="E94" s="299"/>
      <c r="F94" s="299"/>
      <c r="G94" s="299"/>
      <c r="H94" s="299"/>
      <c r="I94" s="299"/>
      <c r="J94" s="299"/>
    </row>
    <row r="95" spans="1:10" s="214" customFormat="1" ht="57.5" customHeight="1" x14ac:dyDescent="0.2">
      <c r="A95" s="299" t="s">
        <v>1286</v>
      </c>
      <c r="B95" s="299"/>
      <c r="C95" s="299"/>
      <c r="D95" s="299"/>
      <c r="E95" s="299"/>
      <c r="F95" s="299"/>
      <c r="G95" s="299"/>
      <c r="H95" s="299"/>
      <c r="I95" s="299"/>
      <c r="J95" s="299"/>
    </row>
    <row r="96" spans="1:10" s="214" customFormat="1" ht="57.5" customHeight="1" x14ac:dyDescent="0.2">
      <c r="A96" s="299" t="s">
        <v>1287</v>
      </c>
      <c r="B96" s="299"/>
      <c r="C96" s="299"/>
      <c r="D96" s="299"/>
      <c r="E96" s="299"/>
      <c r="F96" s="299"/>
      <c r="G96" s="299"/>
      <c r="H96" s="299"/>
      <c r="I96" s="299"/>
      <c r="J96" s="299"/>
    </row>
    <row r="97" spans="1:10" s="214" customFormat="1" ht="57.5" customHeight="1" x14ac:dyDescent="0.2">
      <c r="A97" s="299" t="s">
        <v>1288</v>
      </c>
      <c r="B97" s="299"/>
      <c r="C97" s="299"/>
      <c r="D97" s="299"/>
      <c r="E97" s="299"/>
      <c r="F97" s="299"/>
      <c r="G97" s="299"/>
      <c r="H97" s="299"/>
      <c r="I97" s="299"/>
      <c r="J97" s="299"/>
    </row>
    <row r="98" spans="1:10" s="214" customFormat="1" ht="57.5" customHeight="1" x14ac:dyDescent="0.2">
      <c r="A98" s="301" t="s">
        <v>1289</v>
      </c>
      <c r="B98" s="301"/>
      <c r="C98" s="301"/>
      <c r="D98" s="301"/>
      <c r="E98" s="301"/>
      <c r="F98" s="301"/>
      <c r="G98" s="301"/>
      <c r="H98" s="301"/>
      <c r="I98" s="301"/>
      <c r="J98" s="301"/>
    </row>
    <row r="99" spans="1:10" s="214" customFormat="1" ht="57.5" customHeight="1" x14ac:dyDescent="0.2">
      <c r="A99" s="301" t="s">
        <v>1290</v>
      </c>
      <c r="B99" s="301"/>
      <c r="C99" s="301"/>
      <c r="D99" s="301"/>
      <c r="E99" s="301"/>
      <c r="F99" s="301"/>
      <c r="G99" s="301"/>
      <c r="H99" s="301"/>
      <c r="I99" s="301"/>
      <c r="J99" s="301"/>
    </row>
    <row r="100" spans="1:10" s="214" customFormat="1" ht="57.5" customHeight="1" x14ac:dyDescent="0.2">
      <c r="A100" s="301" t="s">
        <v>1291</v>
      </c>
      <c r="B100" s="301"/>
      <c r="C100" s="301"/>
      <c r="D100" s="301"/>
      <c r="E100" s="301"/>
      <c r="F100" s="301"/>
      <c r="G100" s="301"/>
      <c r="H100" s="301"/>
      <c r="I100" s="301"/>
      <c r="J100" s="301"/>
    </row>
    <row r="101" spans="1:10" s="214" customFormat="1" ht="57.5" customHeight="1" x14ac:dyDescent="0.2">
      <c r="A101" s="299" t="s">
        <v>1292</v>
      </c>
      <c r="B101" s="299"/>
      <c r="C101" s="299"/>
      <c r="D101" s="299"/>
      <c r="E101" s="299"/>
      <c r="F101" s="299"/>
      <c r="G101" s="299"/>
      <c r="H101" s="299"/>
      <c r="I101" s="299"/>
      <c r="J101" s="299"/>
    </row>
    <row r="102" spans="1:10" s="214" customFormat="1" ht="57.5" customHeight="1" x14ac:dyDescent="0.2">
      <c r="A102" s="299" t="s">
        <v>1293</v>
      </c>
      <c r="B102" s="299"/>
      <c r="C102" s="299"/>
      <c r="D102" s="299"/>
      <c r="E102" s="299"/>
      <c r="F102" s="299"/>
      <c r="G102" s="299"/>
      <c r="H102" s="299"/>
      <c r="I102" s="299"/>
      <c r="J102" s="299"/>
    </row>
    <row r="103" spans="1:10" s="214" customFormat="1" ht="57.5" customHeight="1" x14ac:dyDescent="0.2">
      <c r="A103" s="304" t="s">
        <v>1294</v>
      </c>
      <c r="B103" s="304"/>
      <c r="C103" s="304"/>
      <c r="D103" s="304"/>
      <c r="E103" s="304"/>
      <c r="F103" s="304"/>
      <c r="G103" s="304"/>
      <c r="H103" s="304"/>
      <c r="I103" s="304"/>
      <c r="J103" s="304"/>
    </row>
    <row r="104" spans="1:10" s="214" customFormat="1" ht="57.5" customHeight="1" x14ac:dyDescent="0.2">
      <c r="A104" s="304" t="s">
        <v>1295</v>
      </c>
      <c r="B104" s="304"/>
      <c r="C104" s="304"/>
      <c r="D104" s="304"/>
      <c r="E104" s="304"/>
      <c r="F104" s="304"/>
      <c r="G104" s="304"/>
      <c r="H104" s="304"/>
      <c r="I104" s="304"/>
      <c r="J104" s="304"/>
    </row>
    <row r="105" spans="1:10" s="214" customFormat="1" ht="57.5" customHeight="1" x14ac:dyDescent="0.2">
      <c r="A105" s="299" t="s">
        <v>1296</v>
      </c>
      <c r="B105" s="299"/>
      <c r="C105" s="299"/>
      <c r="D105" s="299"/>
      <c r="E105" s="299"/>
      <c r="F105" s="299"/>
      <c r="G105" s="299"/>
      <c r="H105" s="299"/>
      <c r="I105" s="299"/>
      <c r="J105" s="299"/>
    </row>
    <row r="106" spans="1:10" s="214" customFormat="1" ht="57.5" customHeight="1" x14ac:dyDescent="0.2">
      <c r="A106" s="299" t="s">
        <v>1297</v>
      </c>
      <c r="B106" s="299"/>
      <c r="C106" s="299"/>
      <c r="D106" s="299"/>
      <c r="E106" s="299"/>
      <c r="F106" s="299"/>
      <c r="G106" s="299"/>
      <c r="H106" s="299"/>
      <c r="I106" s="299"/>
      <c r="J106" s="299"/>
    </row>
    <row r="107" spans="1:10" s="214" customFormat="1" ht="57.5" customHeight="1" x14ac:dyDescent="0.2">
      <c r="A107" s="299" t="s">
        <v>1298</v>
      </c>
      <c r="B107" s="299"/>
      <c r="C107" s="299"/>
      <c r="D107" s="299"/>
      <c r="E107" s="299"/>
      <c r="F107" s="299"/>
      <c r="G107" s="299"/>
      <c r="H107" s="299"/>
      <c r="I107" s="299"/>
      <c r="J107" s="299"/>
    </row>
    <row r="108" spans="1:10" s="214" customFormat="1" ht="57.5" customHeight="1" x14ac:dyDescent="0.2">
      <c r="A108" s="299" t="s">
        <v>1299</v>
      </c>
      <c r="B108" s="299"/>
      <c r="C108" s="299"/>
      <c r="D108" s="299"/>
      <c r="E108" s="299"/>
      <c r="F108" s="299"/>
      <c r="G108" s="299"/>
      <c r="H108" s="299"/>
      <c r="I108" s="299"/>
      <c r="J108" s="299"/>
    </row>
    <row r="109" spans="1:10" s="214" customFormat="1" ht="90" customHeight="1" x14ac:dyDescent="0.2">
      <c r="A109" s="299" t="s">
        <v>1300</v>
      </c>
      <c r="B109" s="299"/>
      <c r="C109" s="299"/>
      <c r="D109" s="299"/>
      <c r="E109" s="299"/>
      <c r="F109" s="299"/>
      <c r="G109" s="299"/>
      <c r="H109" s="299"/>
      <c r="I109" s="299"/>
      <c r="J109" s="299"/>
    </row>
    <row r="110" spans="1:10" s="214" customFormat="1" ht="57.5" customHeight="1" x14ac:dyDescent="0.2">
      <c r="A110" s="299" t="s">
        <v>1301</v>
      </c>
      <c r="B110" s="299"/>
      <c r="C110" s="299"/>
      <c r="D110" s="299"/>
      <c r="E110" s="299"/>
      <c r="F110" s="299"/>
      <c r="G110" s="299"/>
      <c r="H110" s="299"/>
      <c r="I110" s="299"/>
      <c r="J110" s="299"/>
    </row>
    <row r="111" spans="1:10" s="214" customFormat="1" ht="57.5" customHeight="1" x14ac:dyDescent="0.2">
      <c r="A111" s="299" t="s">
        <v>1302</v>
      </c>
      <c r="B111" s="299"/>
      <c r="C111" s="299"/>
      <c r="D111" s="299"/>
      <c r="E111" s="299"/>
      <c r="F111" s="299"/>
      <c r="G111" s="299"/>
      <c r="H111" s="299"/>
      <c r="I111" s="299"/>
      <c r="J111" s="299"/>
    </row>
    <row r="112" spans="1:10" s="214" customFormat="1" ht="57.5" customHeight="1" x14ac:dyDescent="0.2">
      <c r="A112" s="299" t="s">
        <v>1303</v>
      </c>
      <c r="B112" s="299"/>
      <c r="C112" s="299"/>
      <c r="D112" s="299"/>
      <c r="E112" s="299"/>
      <c r="F112" s="299"/>
      <c r="G112" s="299"/>
      <c r="H112" s="299"/>
      <c r="I112" s="299"/>
      <c r="J112" s="299"/>
    </row>
    <row r="113" spans="1:10" s="214" customFormat="1" ht="57.5" customHeight="1" x14ac:dyDescent="0.2">
      <c r="A113" s="299" t="s">
        <v>1304</v>
      </c>
      <c r="B113" s="299"/>
      <c r="C113" s="299"/>
      <c r="D113" s="299"/>
      <c r="E113" s="299"/>
      <c r="F113" s="299"/>
      <c r="G113" s="299"/>
      <c r="H113" s="299"/>
      <c r="I113" s="299"/>
      <c r="J113" s="299"/>
    </row>
    <row r="114" spans="1:10" s="214" customFormat="1" ht="57.5" customHeight="1" x14ac:dyDescent="0.2">
      <c r="A114" s="299" t="s">
        <v>1305</v>
      </c>
      <c r="B114" s="299"/>
      <c r="C114" s="299"/>
      <c r="D114" s="299"/>
      <c r="E114" s="299"/>
      <c r="F114" s="299"/>
      <c r="G114" s="299"/>
      <c r="H114" s="299"/>
      <c r="I114" s="299"/>
      <c r="J114" s="299"/>
    </row>
    <row r="115" spans="1:10" s="214" customFormat="1" ht="57.5" customHeight="1" x14ac:dyDescent="0.2">
      <c r="A115" s="299" t="s">
        <v>1306</v>
      </c>
      <c r="B115" s="299"/>
      <c r="C115" s="299"/>
      <c r="D115" s="299"/>
      <c r="E115" s="299"/>
      <c r="F115" s="299"/>
      <c r="G115" s="299"/>
      <c r="H115" s="299"/>
      <c r="I115" s="299"/>
      <c r="J115" s="299"/>
    </row>
    <row r="116" spans="1:10" s="214" customFormat="1" ht="57.5" customHeight="1" x14ac:dyDescent="0.2">
      <c r="A116" s="299" t="s">
        <v>1307</v>
      </c>
      <c r="B116" s="299"/>
      <c r="C116" s="299"/>
      <c r="D116" s="299"/>
      <c r="E116" s="299"/>
      <c r="F116" s="299"/>
      <c r="G116" s="299"/>
      <c r="H116" s="299"/>
      <c r="I116" s="299"/>
      <c r="J116" s="299"/>
    </row>
    <row r="117" spans="1:10" s="214" customFormat="1" ht="57.5" customHeight="1" x14ac:dyDescent="0.2">
      <c r="A117" s="299" t="s">
        <v>1308</v>
      </c>
      <c r="B117" s="299"/>
      <c r="C117" s="299"/>
      <c r="D117" s="299"/>
      <c r="E117" s="299"/>
      <c r="F117" s="299"/>
      <c r="G117" s="299"/>
      <c r="H117" s="299"/>
      <c r="I117" s="299"/>
      <c r="J117" s="299"/>
    </row>
    <row r="118" spans="1:10" s="214" customFormat="1" ht="57.5" customHeight="1" x14ac:dyDescent="0.2">
      <c r="A118" s="299" t="s">
        <v>1309</v>
      </c>
      <c r="B118" s="299"/>
      <c r="C118" s="299"/>
      <c r="D118" s="299"/>
      <c r="E118" s="299"/>
      <c r="F118" s="299"/>
      <c r="G118" s="299"/>
      <c r="H118" s="299"/>
      <c r="I118" s="299"/>
      <c r="J118" s="299"/>
    </row>
    <row r="119" spans="1:10" s="214" customFormat="1" ht="77" customHeight="1" x14ac:dyDescent="0.2">
      <c r="A119" s="299" t="s">
        <v>1310</v>
      </c>
      <c r="B119" s="299"/>
      <c r="C119" s="299"/>
      <c r="D119" s="299"/>
      <c r="E119" s="299"/>
      <c r="F119" s="299"/>
      <c r="G119" s="299"/>
      <c r="H119" s="299"/>
      <c r="I119" s="299"/>
      <c r="J119" s="299"/>
    </row>
    <row r="120" spans="1:10" s="214" customFormat="1" ht="57.5" customHeight="1" x14ac:dyDescent="0.2">
      <c r="A120" s="299" t="s">
        <v>1311</v>
      </c>
      <c r="B120" s="299"/>
      <c r="C120" s="299"/>
      <c r="D120" s="299"/>
      <c r="E120" s="299"/>
      <c r="F120" s="299"/>
      <c r="G120" s="299"/>
      <c r="H120" s="299"/>
      <c r="I120" s="299"/>
      <c r="J120" s="299"/>
    </row>
    <row r="121" spans="1:10" s="214" customFormat="1" ht="57.5" customHeight="1" x14ac:dyDescent="0.2">
      <c r="A121" s="299" t="s">
        <v>1312</v>
      </c>
      <c r="B121" s="299"/>
      <c r="C121" s="299"/>
      <c r="D121" s="299"/>
      <c r="E121" s="299"/>
      <c r="F121" s="299"/>
      <c r="G121" s="299"/>
      <c r="H121" s="299"/>
      <c r="I121" s="299"/>
      <c r="J121" s="299"/>
    </row>
    <row r="122" spans="1:10" s="214" customFormat="1" ht="57.5" customHeight="1" x14ac:dyDescent="0.2">
      <c r="A122" s="299" t="s">
        <v>1313</v>
      </c>
      <c r="B122" s="299"/>
      <c r="C122" s="299"/>
      <c r="D122" s="299"/>
      <c r="E122" s="299"/>
      <c r="F122" s="299"/>
      <c r="G122" s="299"/>
      <c r="H122" s="299"/>
      <c r="I122" s="299"/>
      <c r="J122" s="299"/>
    </row>
    <row r="123" spans="1:10" s="214" customFormat="1" ht="57.5" customHeight="1" x14ac:dyDescent="0.2">
      <c r="A123" s="299" t="s">
        <v>1314</v>
      </c>
      <c r="B123" s="299"/>
      <c r="C123" s="299"/>
      <c r="D123" s="299"/>
      <c r="E123" s="299"/>
      <c r="F123" s="299"/>
      <c r="G123" s="299"/>
      <c r="H123" s="299"/>
      <c r="I123" s="299"/>
      <c r="J123" s="299"/>
    </row>
    <row r="124" spans="1:10" s="214" customFormat="1" ht="57.5" customHeight="1" x14ac:dyDescent="0.2">
      <c r="A124" s="299" t="s">
        <v>1315</v>
      </c>
      <c r="B124" s="299"/>
      <c r="C124" s="299"/>
      <c r="D124" s="299"/>
      <c r="E124" s="299"/>
      <c r="F124" s="299"/>
      <c r="G124" s="299"/>
      <c r="H124" s="299"/>
      <c r="I124" s="299"/>
      <c r="J124" s="299"/>
    </row>
    <row r="125" spans="1:10" s="214" customFormat="1" ht="57.5" customHeight="1" x14ac:dyDescent="0.2">
      <c r="A125" s="299" t="s">
        <v>1316</v>
      </c>
      <c r="B125" s="299"/>
      <c r="C125" s="299"/>
      <c r="D125" s="299"/>
      <c r="E125" s="299"/>
      <c r="F125" s="299"/>
      <c r="G125" s="299"/>
      <c r="H125" s="299"/>
      <c r="I125" s="299"/>
      <c r="J125" s="299"/>
    </row>
    <row r="126" spans="1:10" s="214" customFormat="1" ht="57.5" customHeight="1" x14ac:dyDescent="0.2">
      <c r="A126" s="299" t="s">
        <v>1317</v>
      </c>
      <c r="B126" s="299"/>
      <c r="C126" s="299"/>
      <c r="D126" s="299"/>
      <c r="E126" s="299"/>
      <c r="F126" s="299"/>
      <c r="G126" s="299"/>
      <c r="H126" s="299"/>
      <c r="I126" s="299"/>
      <c r="J126" s="299"/>
    </row>
    <row r="127" spans="1:10" s="214" customFormat="1" ht="57.5" customHeight="1" x14ac:dyDescent="0.2">
      <c r="A127" s="299" t="s">
        <v>1318</v>
      </c>
      <c r="B127" s="299"/>
      <c r="C127" s="299"/>
      <c r="D127" s="299"/>
      <c r="E127" s="299"/>
      <c r="F127" s="299"/>
      <c r="G127" s="299"/>
      <c r="H127" s="299"/>
      <c r="I127" s="299"/>
      <c r="J127" s="299"/>
    </row>
    <row r="128" spans="1:10" s="214" customFormat="1" ht="57.5" customHeight="1" x14ac:dyDescent="0.2">
      <c r="A128" s="299" t="s">
        <v>1319</v>
      </c>
      <c r="B128" s="299"/>
      <c r="C128" s="299"/>
      <c r="D128" s="299"/>
      <c r="E128" s="299"/>
      <c r="F128" s="299"/>
      <c r="G128" s="299"/>
      <c r="H128" s="299"/>
      <c r="I128" s="299"/>
      <c r="J128" s="299"/>
    </row>
    <row r="129" spans="1:10" s="214" customFormat="1" ht="57.5" customHeight="1" x14ac:dyDescent="0.2">
      <c r="A129" s="299" t="s">
        <v>1320</v>
      </c>
      <c r="B129" s="299"/>
      <c r="C129" s="299"/>
      <c r="D129" s="299"/>
      <c r="E129" s="299"/>
      <c r="F129" s="299"/>
      <c r="G129" s="299"/>
      <c r="H129" s="299"/>
      <c r="I129" s="299"/>
      <c r="J129" s="299"/>
    </row>
    <row r="130" spans="1:10" s="214" customFormat="1" ht="57.5" customHeight="1" x14ac:dyDescent="0.2">
      <c r="A130" s="299" t="s">
        <v>1321</v>
      </c>
      <c r="B130" s="299"/>
      <c r="C130" s="299"/>
      <c r="D130" s="299"/>
      <c r="E130" s="299"/>
      <c r="F130" s="299"/>
      <c r="G130" s="299"/>
      <c r="H130" s="299"/>
      <c r="I130" s="299"/>
      <c r="J130" s="299"/>
    </row>
    <row r="131" spans="1:10" s="214" customFormat="1" ht="57.5" customHeight="1" x14ac:dyDescent="0.2">
      <c r="A131" s="299" t="s">
        <v>1322</v>
      </c>
      <c r="B131" s="299"/>
      <c r="C131" s="299"/>
      <c r="D131" s="299"/>
      <c r="E131" s="299"/>
      <c r="F131" s="299"/>
      <c r="G131" s="299"/>
      <c r="H131" s="299"/>
      <c r="I131" s="299"/>
      <c r="J131" s="299"/>
    </row>
    <row r="132" spans="1:10" s="214" customFormat="1" ht="57.5" customHeight="1" x14ac:dyDescent="0.2">
      <c r="A132" s="299" t="s">
        <v>1323</v>
      </c>
      <c r="B132" s="299"/>
      <c r="C132" s="299"/>
      <c r="D132" s="299"/>
      <c r="E132" s="299"/>
      <c r="F132" s="299"/>
      <c r="G132" s="299"/>
      <c r="H132" s="299"/>
      <c r="I132" s="299"/>
      <c r="J132" s="299"/>
    </row>
    <row r="133" spans="1:10" s="214" customFormat="1" ht="57.5" customHeight="1" x14ac:dyDescent="0.2">
      <c r="A133" s="299" t="s">
        <v>1324</v>
      </c>
      <c r="B133" s="299"/>
      <c r="C133" s="299"/>
      <c r="D133" s="299"/>
      <c r="E133" s="299"/>
      <c r="F133" s="299"/>
      <c r="G133" s="299"/>
      <c r="H133" s="299"/>
      <c r="I133" s="299"/>
      <c r="J133" s="299"/>
    </row>
    <row r="134" spans="1:10" s="214" customFormat="1" ht="57.5" customHeight="1" x14ac:dyDescent="0.2">
      <c r="A134" s="299" t="s">
        <v>1325</v>
      </c>
      <c r="B134" s="299"/>
      <c r="C134" s="299"/>
      <c r="D134" s="299"/>
      <c r="E134" s="299"/>
      <c r="F134" s="299"/>
      <c r="G134" s="299"/>
      <c r="H134" s="299"/>
      <c r="I134" s="299"/>
      <c r="J134" s="299"/>
    </row>
    <row r="135" spans="1:10" s="214" customFormat="1" ht="57.5" customHeight="1" x14ac:dyDescent="0.2">
      <c r="A135" s="304" t="s">
        <v>1326</v>
      </c>
      <c r="B135" s="304"/>
      <c r="C135" s="304"/>
      <c r="D135" s="304"/>
      <c r="E135" s="304"/>
      <c r="F135" s="304"/>
      <c r="G135" s="304"/>
      <c r="H135" s="304"/>
      <c r="I135" s="304"/>
      <c r="J135" s="304"/>
    </row>
    <row r="136" spans="1:10" s="214" customFormat="1" ht="57.5" customHeight="1" x14ac:dyDescent="0.2">
      <c r="A136" s="304" t="s">
        <v>1327</v>
      </c>
      <c r="B136" s="304"/>
      <c r="C136" s="304"/>
      <c r="D136" s="304"/>
      <c r="E136" s="304"/>
      <c r="F136" s="304"/>
      <c r="G136" s="304"/>
      <c r="H136" s="304"/>
      <c r="I136" s="304"/>
      <c r="J136" s="304"/>
    </row>
    <row r="137" spans="1:10" s="214" customFormat="1" ht="57.5" customHeight="1" x14ac:dyDescent="0.2">
      <c r="A137" s="304" t="s">
        <v>1328</v>
      </c>
      <c r="B137" s="304"/>
      <c r="C137" s="304"/>
      <c r="D137" s="304"/>
      <c r="E137" s="304"/>
      <c r="F137" s="304"/>
      <c r="G137" s="304"/>
      <c r="H137" s="304"/>
      <c r="I137" s="304"/>
      <c r="J137" s="304"/>
    </row>
    <row r="138" spans="1:10" s="214" customFormat="1" ht="57.5" customHeight="1" x14ac:dyDescent="0.2">
      <c r="A138" s="304" t="s">
        <v>1329</v>
      </c>
      <c r="B138" s="304"/>
      <c r="C138" s="304"/>
      <c r="D138" s="304"/>
      <c r="E138" s="304"/>
      <c r="F138" s="304"/>
      <c r="G138" s="304"/>
      <c r="H138" s="304"/>
      <c r="I138" s="304"/>
      <c r="J138" s="304"/>
    </row>
    <row r="139" spans="1:10" s="214" customFormat="1" ht="36" customHeight="1" x14ac:dyDescent="0.2">
      <c r="A139" s="211"/>
      <c r="B139" s="211"/>
      <c r="C139" s="211"/>
      <c r="D139" s="211"/>
      <c r="E139" s="211"/>
      <c r="F139" s="211"/>
      <c r="G139" s="211"/>
      <c r="H139" s="211"/>
      <c r="I139" s="211"/>
      <c r="J139" s="211"/>
    </row>
    <row r="140" spans="1:10" s="214" customFormat="1" ht="36" customHeight="1" x14ac:dyDescent="0.2">
      <c r="A140" s="212"/>
      <c r="B140" s="212"/>
      <c r="C140" s="212"/>
      <c r="D140" s="212"/>
      <c r="E140" s="212"/>
      <c r="F140" s="212"/>
      <c r="G140" s="212"/>
      <c r="H140" s="212"/>
      <c r="I140" s="212"/>
      <c r="J140" s="212"/>
    </row>
    <row r="141" spans="1:10" s="214" customFormat="1" ht="36" customHeight="1" x14ac:dyDescent="0.2"/>
    <row r="142" spans="1:10" s="215" customFormat="1" ht="36" customHeight="1" x14ac:dyDescent="0.2">
      <c r="A142" s="302" t="s">
        <v>1330</v>
      </c>
      <c r="B142" s="302"/>
      <c r="C142" s="302"/>
      <c r="D142" s="302"/>
      <c r="E142" s="302"/>
      <c r="F142" s="302"/>
      <c r="G142" s="302"/>
      <c r="H142" s="302"/>
      <c r="I142" s="302"/>
      <c r="J142" s="302"/>
    </row>
    <row r="143" spans="1:10" s="214" customFormat="1" ht="36" customHeight="1" x14ac:dyDescent="0.2">
      <c r="A143" s="303"/>
      <c r="B143" s="303"/>
      <c r="C143" s="303"/>
      <c r="D143" s="303"/>
      <c r="E143" s="303"/>
      <c r="F143" s="303"/>
      <c r="G143" s="303"/>
      <c r="H143" s="303"/>
      <c r="I143" s="303"/>
      <c r="J143" s="303"/>
    </row>
    <row r="144" spans="1:10" s="214" customFormat="1" ht="67" customHeight="1" x14ac:dyDescent="0.2">
      <c r="A144" s="299" t="s">
        <v>1331</v>
      </c>
      <c r="B144" s="299"/>
      <c r="C144" s="299"/>
      <c r="D144" s="299"/>
      <c r="E144" s="299"/>
      <c r="F144" s="299"/>
      <c r="G144" s="299"/>
      <c r="H144" s="299"/>
      <c r="I144" s="299"/>
      <c r="J144" s="299"/>
    </row>
    <row r="145" spans="1:10" s="214" customFormat="1" ht="47" customHeight="1" x14ac:dyDescent="0.2">
      <c r="A145" s="299" t="s">
        <v>1332</v>
      </c>
      <c r="B145" s="299"/>
      <c r="C145" s="299"/>
      <c r="D145" s="299"/>
      <c r="E145" s="299"/>
      <c r="F145" s="299"/>
      <c r="G145" s="299"/>
      <c r="H145" s="299"/>
      <c r="I145" s="299"/>
      <c r="J145" s="299"/>
    </row>
    <row r="146" spans="1:10" s="214" customFormat="1" ht="60" customHeight="1" x14ac:dyDescent="0.2">
      <c r="A146" s="299" t="s">
        <v>1333</v>
      </c>
      <c r="B146" s="299"/>
      <c r="C146" s="299"/>
      <c r="D146" s="299"/>
      <c r="E146" s="299"/>
      <c r="F146" s="299"/>
      <c r="G146" s="299"/>
      <c r="H146" s="299"/>
      <c r="I146" s="299"/>
      <c r="J146" s="299"/>
    </row>
    <row r="147" spans="1:10" s="214" customFormat="1" ht="36" customHeight="1" x14ac:dyDescent="0.2">
      <c r="A147" s="299" t="s">
        <v>1334</v>
      </c>
      <c r="B147" s="299"/>
      <c r="C147" s="299"/>
      <c r="D147" s="299"/>
      <c r="E147" s="299"/>
      <c r="F147" s="299"/>
      <c r="G147" s="299"/>
      <c r="H147" s="299"/>
      <c r="I147" s="299"/>
      <c r="J147" s="299"/>
    </row>
    <row r="148" spans="1:10" s="214" customFormat="1" ht="36" customHeight="1" x14ac:dyDescent="0.2">
      <c r="A148" s="299" t="s">
        <v>1335</v>
      </c>
      <c r="B148" s="299"/>
      <c r="C148" s="299"/>
      <c r="D148" s="299"/>
      <c r="E148" s="299"/>
      <c r="F148" s="299"/>
      <c r="G148" s="299"/>
      <c r="H148" s="299"/>
      <c r="I148" s="299"/>
      <c r="J148" s="299"/>
    </row>
    <row r="149" spans="1:10" s="214" customFormat="1" ht="60" customHeight="1" x14ac:dyDescent="0.2">
      <c r="A149" s="299" t="s">
        <v>1336</v>
      </c>
      <c r="B149" s="299"/>
      <c r="C149" s="299"/>
      <c r="D149" s="299"/>
      <c r="E149" s="299"/>
      <c r="F149" s="299"/>
      <c r="G149" s="299"/>
      <c r="H149" s="299"/>
      <c r="I149" s="299"/>
      <c r="J149" s="299"/>
    </row>
    <row r="150" spans="1:10" s="214" customFormat="1" ht="36" customHeight="1" x14ac:dyDescent="0.2">
      <c r="A150" s="299" t="s">
        <v>1337</v>
      </c>
      <c r="B150" s="299"/>
      <c r="C150" s="299"/>
      <c r="D150" s="299"/>
      <c r="E150" s="299"/>
      <c r="F150" s="299"/>
      <c r="G150" s="299"/>
      <c r="H150" s="299"/>
      <c r="I150" s="299"/>
      <c r="J150" s="299"/>
    </row>
    <row r="151" spans="1:10" s="214" customFormat="1" ht="36" customHeight="1" x14ac:dyDescent="0.2">
      <c r="A151" s="299" t="s">
        <v>1338</v>
      </c>
      <c r="B151" s="299"/>
      <c r="C151" s="299"/>
      <c r="D151" s="299"/>
      <c r="E151" s="299"/>
      <c r="F151" s="299"/>
      <c r="G151" s="299"/>
      <c r="H151" s="299"/>
      <c r="I151" s="299"/>
      <c r="J151" s="299"/>
    </row>
    <row r="152" spans="1:10" s="214" customFormat="1" ht="62" customHeight="1" x14ac:dyDescent="0.2">
      <c r="A152" s="299" t="s">
        <v>1339</v>
      </c>
      <c r="B152" s="299"/>
      <c r="C152" s="299"/>
      <c r="D152" s="299"/>
      <c r="E152" s="299"/>
      <c r="F152" s="299"/>
      <c r="G152" s="299"/>
      <c r="H152" s="299"/>
      <c r="I152" s="299"/>
      <c r="J152" s="299"/>
    </row>
    <row r="153" spans="1:10" s="214" customFormat="1" ht="19" customHeight="1" x14ac:dyDescent="0.2">
      <c r="A153" s="301" t="s">
        <v>1340</v>
      </c>
      <c r="B153" s="301"/>
      <c r="C153" s="301"/>
      <c r="D153" s="301"/>
      <c r="E153" s="301"/>
      <c r="F153" s="301"/>
      <c r="G153" s="301"/>
      <c r="H153" s="301"/>
      <c r="I153" s="301"/>
      <c r="J153" s="301"/>
    </row>
    <row r="154" spans="1:10" s="214" customFormat="1" ht="16" x14ac:dyDescent="0.2">
      <c r="A154" s="300" t="s">
        <v>1341</v>
      </c>
      <c r="B154" s="300"/>
      <c r="C154" s="300"/>
      <c r="D154" s="300"/>
      <c r="E154" s="300"/>
      <c r="F154" s="300"/>
      <c r="G154" s="300"/>
      <c r="H154" s="300"/>
      <c r="I154" s="300"/>
      <c r="J154" s="300"/>
    </row>
    <row r="155" spans="1:10" s="214" customFormat="1" ht="16" x14ac:dyDescent="0.2">
      <c r="A155" s="300" t="s">
        <v>1342</v>
      </c>
      <c r="B155" s="300"/>
      <c r="C155" s="300"/>
      <c r="D155" s="300"/>
      <c r="E155" s="300"/>
      <c r="F155" s="300"/>
      <c r="G155" s="300"/>
      <c r="H155" s="300"/>
      <c r="I155" s="300"/>
      <c r="J155" s="300"/>
    </row>
    <row r="156" spans="1:10" s="214" customFormat="1" ht="16" x14ac:dyDescent="0.2">
      <c r="A156" s="300" t="s">
        <v>1343</v>
      </c>
      <c r="B156" s="300"/>
      <c r="C156" s="300"/>
      <c r="D156" s="300"/>
      <c r="E156" s="300"/>
      <c r="F156" s="300"/>
      <c r="G156" s="300"/>
      <c r="H156" s="300"/>
      <c r="I156" s="300"/>
      <c r="J156" s="300"/>
    </row>
    <row r="157" spans="1:10" s="214" customFormat="1" ht="16" x14ac:dyDescent="0.2">
      <c r="A157" s="300" t="s">
        <v>1344</v>
      </c>
      <c r="B157" s="300"/>
      <c r="C157" s="300"/>
      <c r="D157" s="300"/>
      <c r="E157" s="300"/>
      <c r="F157" s="300"/>
      <c r="G157" s="300"/>
      <c r="H157" s="300"/>
      <c r="I157" s="300"/>
      <c r="J157" s="300"/>
    </row>
    <row r="158" spans="1:10" s="214" customFormat="1" ht="16" x14ac:dyDescent="0.2">
      <c r="A158" s="300" t="s">
        <v>1345</v>
      </c>
      <c r="B158" s="300"/>
      <c r="C158" s="300"/>
      <c r="D158" s="300"/>
      <c r="E158" s="300"/>
      <c r="F158" s="300"/>
      <c r="G158" s="300"/>
      <c r="H158" s="300"/>
      <c r="I158" s="300"/>
      <c r="J158" s="300"/>
    </row>
    <row r="159" spans="1:10" s="214" customFormat="1" ht="16" x14ac:dyDescent="0.2">
      <c r="A159" s="300" t="s">
        <v>1346</v>
      </c>
      <c r="B159" s="300"/>
      <c r="C159" s="300"/>
      <c r="D159" s="300"/>
      <c r="E159" s="300"/>
      <c r="F159" s="300"/>
      <c r="G159" s="300"/>
      <c r="H159" s="300"/>
      <c r="I159" s="300"/>
      <c r="J159" s="300"/>
    </row>
    <row r="160" spans="1:10" s="214" customFormat="1" ht="16" x14ac:dyDescent="0.2">
      <c r="A160" s="300" t="s">
        <v>1347</v>
      </c>
      <c r="B160" s="300"/>
      <c r="C160" s="300"/>
      <c r="D160" s="300"/>
      <c r="E160" s="300"/>
      <c r="F160" s="300"/>
      <c r="G160" s="300"/>
      <c r="H160" s="300"/>
      <c r="I160" s="300"/>
      <c r="J160" s="300"/>
    </row>
    <row r="161" spans="1:10" s="214" customFormat="1" ht="16" x14ac:dyDescent="0.2">
      <c r="A161" s="300" t="s">
        <v>1348</v>
      </c>
      <c r="B161" s="300"/>
      <c r="C161" s="300"/>
      <c r="D161" s="300"/>
      <c r="E161" s="300"/>
      <c r="F161" s="300"/>
      <c r="G161" s="300"/>
      <c r="H161" s="300"/>
      <c r="I161" s="300"/>
      <c r="J161" s="300"/>
    </row>
    <row r="162" spans="1:10" s="214" customFormat="1" ht="16" x14ac:dyDescent="0.2">
      <c r="A162" s="300" t="s">
        <v>1349</v>
      </c>
      <c r="B162" s="300"/>
      <c r="C162" s="300"/>
      <c r="D162" s="300"/>
      <c r="E162" s="300"/>
      <c r="F162" s="300"/>
      <c r="G162" s="300"/>
      <c r="H162" s="300"/>
      <c r="I162" s="300"/>
      <c r="J162" s="300"/>
    </row>
    <row r="163" spans="1:10" s="214" customFormat="1" ht="36" customHeight="1" x14ac:dyDescent="0.2">
      <c r="A163" s="212"/>
    </row>
    <row r="164" spans="1:10" s="214" customFormat="1" ht="43" customHeight="1" x14ac:dyDescent="0.2">
      <c r="A164" s="299" t="s">
        <v>1350</v>
      </c>
      <c r="B164" s="299"/>
      <c r="C164" s="299"/>
      <c r="D164" s="299"/>
      <c r="E164" s="299"/>
      <c r="F164" s="299"/>
      <c r="G164" s="299"/>
      <c r="H164" s="299"/>
      <c r="I164" s="299"/>
      <c r="J164" s="299"/>
    </row>
    <row r="165" spans="1:10" s="214" customFormat="1" ht="41" customHeight="1" x14ac:dyDescent="0.2">
      <c r="A165" s="299" t="s">
        <v>1351</v>
      </c>
      <c r="B165" s="299"/>
      <c r="C165" s="299"/>
      <c r="D165" s="299"/>
      <c r="E165" s="299"/>
      <c r="F165" s="299"/>
      <c r="G165" s="299"/>
      <c r="H165" s="299"/>
      <c r="I165" s="299"/>
      <c r="J165" s="299"/>
    </row>
    <row r="166" spans="1:10" s="214" customFormat="1" ht="36" customHeight="1" x14ac:dyDescent="0.2">
      <c r="A166" s="212"/>
    </row>
    <row r="167" spans="1:10" s="214" customFormat="1" ht="36" customHeight="1" x14ac:dyDescent="0.2"/>
    <row r="168" spans="1:10" s="214" customFormat="1" ht="36" customHeight="1" x14ac:dyDescent="0.2"/>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horizontalDpi="1200" verticalDpi="1200"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baseColWidth="10" defaultColWidth="10.83203125" defaultRowHeight="16" x14ac:dyDescent="0.2"/>
  <cols>
    <col min="1" max="1" width="10.83203125" style="4"/>
    <col min="2" max="2" width="37.6640625" style="4" bestFit="1" customWidth="1"/>
    <col min="3" max="10" width="10.83203125" style="4"/>
    <col min="11" max="11" width="19.33203125" style="4" customWidth="1"/>
    <col min="12" max="12" width="10.83203125" style="4"/>
    <col min="13" max="13" width="38.1640625" style="4" bestFit="1" customWidth="1"/>
    <col min="14" max="14" width="10.83203125" style="4"/>
    <col min="15" max="15" width="49.5" style="4" customWidth="1"/>
    <col min="16" max="16" width="10.83203125" style="4"/>
    <col min="17" max="17" width="43.6640625" style="4" bestFit="1" customWidth="1"/>
    <col min="18" max="18" width="10.83203125" style="4"/>
    <col min="19" max="19" width="33" style="4" customWidth="1"/>
    <col min="20" max="20" width="10.83203125" style="4"/>
    <col min="21" max="21" width="27.1640625" style="4" customWidth="1"/>
    <col min="22" max="22" width="10.83203125" style="4"/>
    <col min="23" max="23" width="30" style="4" bestFit="1" customWidth="1"/>
    <col min="24" max="24" width="10.83203125" style="4"/>
    <col min="25" max="25" width="31" style="4" bestFit="1" customWidth="1"/>
    <col min="26" max="26" width="31.5" style="4" bestFit="1" customWidth="1"/>
    <col min="27" max="27" width="10.83203125" style="4"/>
    <col min="28" max="28" width="23.33203125" style="4" bestFit="1" customWidth="1"/>
    <col min="29" max="29" width="38.5" style="4" bestFit="1" customWidth="1"/>
    <col min="30" max="30" width="10.83203125" style="4"/>
    <col min="31" max="31" width="29.6640625" style="4" bestFit="1" customWidth="1"/>
    <col min="32" max="34" width="10.83203125" style="4"/>
    <col min="35" max="35" width="56.33203125" style="4" bestFit="1" customWidth="1"/>
    <col min="36" max="36" width="10.83203125" style="4"/>
    <col min="37" max="37" width="31.33203125" style="4" bestFit="1" customWidth="1"/>
    <col min="38" max="38" width="10.83203125" style="4"/>
    <col min="39" max="39" width="31.33203125" style="4" bestFit="1" customWidth="1"/>
    <col min="40" max="40" width="10.83203125" style="4"/>
    <col min="41" max="41" width="43.33203125" style="4" bestFit="1" customWidth="1"/>
    <col min="42" max="42" width="10.83203125" style="4"/>
    <col min="43" max="43" width="58.6640625" style="4" bestFit="1" customWidth="1"/>
    <col min="44" max="44" width="13.1640625" style="4" bestFit="1" customWidth="1"/>
    <col min="45" max="45" width="27.5" style="4" customWidth="1"/>
    <col min="46" max="46" width="14.83203125" style="4" bestFit="1" customWidth="1"/>
    <col min="47" max="47" width="20.33203125" style="4" bestFit="1" customWidth="1"/>
    <col min="48" max="16384" width="10.83203125" style="4"/>
  </cols>
  <sheetData>
    <row r="1" spans="1:47" s="33" customFormat="1" x14ac:dyDescent="0.2">
      <c r="A1" s="33" t="s">
        <v>361</v>
      </c>
      <c r="E1" s="33" t="s">
        <v>362</v>
      </c>
      <c r="H1" s="33" t="s">
        <v>363</v>
      </c>
      <c r="J1" s="33" t="s">
        <v>364</v>
      </c>
      <c r="L1" s="33" t="s">
        <v>365</v>
      </c>
      <c r="O1" s="33" t="s">
        <v>366</v>
      </c>
      <c r="S1" s="33" t="s">
        <v>367</v>
      </c>
      <c r="W1" s="33" t="s">
        <v>368</v>
      </c>
      <c r="Z1" s="33" t="s">
        <v>369</v>
      </c>
      <c r="AC1" s="33" t="s">
        <v>370</v>
      </c>
      <c r="AF1" s="33" t="s">
        <v>4</v>
      </c>
      <c r="AH1" s="33" t="s">
        <v>371</v>
      </c>
      <c r="AJ1" s="33" t="s">
        <v>372</v>
      </c>
      <c r="AL1" s="33" t="s">
        <v>373</v>
      </c>
      <c r="AN1" s="33" t="s">
        <v>374</v>
      </c>
      <c r="AP1" s="33" t="s">
        <v>375</v>
      </c>
      <c r="AR1" s="33" t="s">
        <v>376</v>
      </c>
      <c r="AT1" s="33" t="s">
        <v>377</v>
      </c>
    </row>
    <row r="2" spans="1:47" ht="17" x14ac:dyDescent="0.2">
      <c r="A2" s="26" t="b">
        <v>1</v>
      </c>
      <c r="B2" s="23" t="str">
        <f>IF(A2= TRUE, "Certificate|", "")</f>
        <v>Certificate|</v>
      </c>
      <c r="E2" s="3" t="b">
        <v>0</v>
      </c>
      <c r="F2" s="3" t="str">
        <f>IF(E2= TRUE, "SAT|", "")</f>
        <v/>
      </c>
      <c r="H2" s="3" t="b">
        <v>1</v>
      </c>
      <c r="I2" s="3" t="str">
        <f>IF(H2= TRUE, "Fall|", "")</f>
        <v>Fall|</v>
      </c>
      <c r="J2" s="3" t="b">
        <v>1</v>
      </c>
      <c r="K2" s="3" t="str">
        <f>IF(J2= TRUE, "Rolling Admission", "")</f>
        <v>Rolling Admission</v>
      </c>
      <c r="L2" s="51" t="b">
        <v>0</v>
      </c>
      <c r="M2" s="3" t="str">
        <f>IF(L2= TRUE, "American Council on Education (ACE)|", "")</f>
        <v/>
      </c>
      <c r="O2" s="43" t="s">
        <v>378</v>
      </c>
      <c r="P2" s="3" t="b">
        <v>0</v>
      </c>
      <c r="Q2" s="3" t="str">
        <f>IF(P2= TRUE, "Accelerated program|", "")</f>
        <v/>
      </c>
      <c r="S2" s="43" t="s">
        <v>379</v>
      </c>
      <c r="T2" s="3" t="b">
        <v>1</v>
      </c>
      <c r="U2" s="3" t="str">
        <f>IF(T2= TRUE, "Arts/fine arts|", "")</f>
        <v>Arts/fine arts|</v>
      </c>
      <c r="W2" s="4" t="s">
        <v>380</v>
      </c>
      <c r="X2" s="4" t="b">
        <v>0</v>
      </c>
      <c r="Y2" s="4" t="str">
        <f>IF(X2= TRUE, "Campus Ministries|", "")</f>
        <v/>
      </c>
      <c r="Z2" s="4" t="s">
        <v>381</v>
      </c>
      <c r="AA2" s="4" t="b">
        <v>0</v>
      </c>
      <c r="AB2" s="4" t="str">
        <f>IF(AA2= TRUE, "On Campus|", "")</f>
        <v/>
      </c>
      <c r="AC2" s="4" t="s">
        <v>382</v>
      </c>
      <c r="AD2" s="4" t="b">
        <v>0</v>
      </c>
      <c r="AE2" s="4" t="str">
        <f>IF(AD2= TRUE, "Apartments for married students|", "")</f>
        <v/>
      </c>
      <c r="AF2" s="4" t="b">
        <v>0</v>
      </c>
      <c r="AG2" s="4" t="str">
        <f>IF(AF2, "2023-2024 academic costs not currently available", "")</f>
        <v/>
      </c>
      <c r="AH2" s="4" t="b">
        <v>1</v>
      </c>
      <c r="AI2" s="4" t="str">
        <f>IF(AH2= TRUE, "Institutional need-based grant or scholarship aid is available.|", "")</f>
        <v>Institutional need-based grant or scholarship aid is available.|</v>
      </c>
      <c r="AJ2" s="26" t="b">
        <v>1</v>
      </c>
      <c r="AK2" s="4" t="str">
        <f>IF(AJ2= TRUE, "Institution's own financial aid form|", "")</f>
        <v>Institution's own financial aid form|</v>
      </c>
      <c r="AL2" s="4" t="b">
        <v>1</v>
      </c>
      <c r="AM2" s="4" t="str">
        <f>IF(AL2= TRUE, "FAFSA|", "")</f>
        <v>FAFSA|</v>
      </c>
      <c r="AN2" s="26" t="b">
        <v>1</v>
      </c>
      <c r="AO2" s="4" t="str">
        <f>IF(AN2= TRUE, "Direct Subsidized Stafford Loans | ", "")</f>
        <v xml:space="preserve">Direct Subsidized Stafford Loans | </v>
      </c>
      <c r="AP2" s="26" t="b">
        <v>1</v>
      </c>
      <c r="AQ2" s="4" t="str">
        <f>IF(AP2= TRUE, "Federal Pell| ", "")</f>
        <v xml:space="preserve">Federal Pell| </v>
      </c>
      <c r="AR2" s="26" t="b">
        <v>1</v>
      </c>
      <c r="AS2" s="4" t="str">
        <f>IF(AR2= TRUE, "Academics| ", "")</f>
        <v xml:space="preserve">Academics| </v>
      </c>
      <c r="AT2" s="4" t="b">
        <v>1</v>
      </c>
      <c r="AU2" s="4" t="str">
        <f>IF(AT2= TRUE, "Academics| ", "")</f>
        <v xml:space="preserve">Academics| </v>
      </c>
    </row>
    <row r="3" spans="1:47" ht="34" x14ac:dyDescent="0.2">
      <c r="A3" s="26" t="b">
        <v>0</v>
      </c>
      <c r="B3" s="23" t="str">
        <f>IF(A3= TRUE, "Diploma|", "")</f>
        <v/>
      </c>
      <c r="E3" s="3" t="b">
        <v>0</v>
      </c>
      <c r="F3" s="3" t="str">
        <f>IF(E3= TRUE, "ACT|", "")</f>
        <v/>
      </c>
      <c r="H3" s="3" t="b">
        <v>0</v>
      </c>
      <c r="I3" s="3" t="str">
        <f>IF(H3= TRUE, "Winter|", "")</f>
        <v/>
      </c>
      <c r="J3" s="3" t="b">
        <v>0</v>
      </c>
      <c r="K3" s="3" t="str">
        <f>IF(J3= TRUE, "Rolling Admission", "")</f>
        <v/>
      </c>
      <c r="L3" s="51" t="b">
        <v>0</v>
      </c>
      <c r="M3" s="3" t="str">
        <f>IF(L3= TRUE, "College Level Examination Program (CLEP)|", "")</f>
        <v/>
      </c>
      <c r="O3" s="43" t="s">
        <v>383</v>
      </c>
      <c r="P3" s="3" t="b">
        <v>0</v>
      </c>
      <c r="Q3" s="43" t="str">
        <f>IF(P3= TRUE, "Comprehensive transition and postsecondary program for students with intellectual disabilities|", "")</f>
        <v/>
      </c>
      <c r="S3" s="43" t="s">
        <v>384</v>
      </c>
      <c r="T3" s="3" t="b">
        <v>1</v>
      </c>
      <c r="U3" s="3" t="str">
        <f>IF(T3= TRUE, "Computer literacy|", "")</f>
        <v>Computer literacy|</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6" t="b">
        <v>0</v>
      </c>
      <c r="AK3" s="4" t="str">
        <f>IF(AJ3= TRUE, "CSS Profile|", "")</f>
        <v/>
      </c>
      <c r="AL3" s="4" t="b">
        <v>0</v>
      </c>
      <c r="AM3" s="4" t="str">
        <f>IF(AL3= TRUE, "Institution's own financial aid form|", "")</f>
        <v/>
      </c>
      <c r="AN3" s="26" t="b">
        <v>1</v>
      </c>
      <c r="AO3" s="4" t="str">
        <f>IF(AN3= TRUE, "Direct Unsubsidized Stafford Loans | ", "")</f>
        <v xml:space="preserve">Direct Unsubsidized Stafford Loans | </v>
      </c>
      <c r="AP3" s="26" t="b">
        <v>1</v>
      </c>
      <c r="AQ3" s="4" t="str">
        <f>IF(AP3= TRUE, "SEOG| ", "")</f>
        <v xml:space="preserve">SEOG| </v>
      </c>
      <c r="AR3" s="26" t="b">
        <v>1</v>
      </c>
      <c r="AS3" s="4" t="str">
        <f>IF(AR3= TRUE, "Alumni Affiliation| ", "")</f>
        <v xml:space="preserve">Alumni Affiliation| </v>
      </c>
      <c r="AT3" s="4" t="b">
        <v>0</v>
      </c>
      <c r="AU3" s="4" t="str">
        <f>IF(AT3= TRUE, "Alumni Affiliation| ", "")</f>
        <v/>
      </c>
    </row>
    <row r="4" spans="1:47" ht="17" x14ac:dyDescent="0.2">
      <c r="A4" s="26" t="b">
        <v>0</v>
      </c>
      <c r="B4" s="23" t="str" cm="1">
        <f t="array" ref="B4">_xlfn.IFS(A4= TRUE, "Associate|",A4=FALSE, "")</f>
        <v/>
      </c>
      <c r="E4" s="3" t="b">
        <v>0</v>
      </c>
      <c r="F4" s="3" t="str">
        <f>IF(E4= TRUE, "AP|", "")</f>
        <v/>
      </c>
      <c r="H4" s="3" t="b">
        <v>1</v>
      </c>
      <c r="I4" s="3" t="str">
        <f>IF(H4= TRUE, "Spring|", "")</f>
        <v>Spring|</v>
      </c>
      <c r="J4" s="3" t="b">
        <v>1</v>
      </c>
      <c r="K4" s="3" t="str">
        <f>IF(J4= TRUE, "Rolling Admission", "")</f>
        <v>Rolling Admission</v>
      </c>
      <c r="L4" s="51" t="b">
        <v>0</v>
      </c>
      <c r="M4" s="3" t="str">
        <f>IF(L4= TRUE, "DANTES Subject Standardized Tests (DSST)|", "")</f>
        <v/>
      </c>
      <c r="O4" s="43" t="s">
        <v>388</v>
      </c>
      <c r="P4" s="3" t="b">
        <v>0</v>
      </c>
      <c r="Q4" s="3" t="str">
        <f>IF(P4= TRUE, "Cross-registration|", "")</f>
        <v/>
      </c>
      <c r="S4" s="43"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0</v>
      </c>
      <c r="AI4" s="4" t="str">
        <f>IF(AH4= TRUE, "Institutional grant and scholarship aid is not available.|", "")</f>
        <v/>
      </c>
      <c r="AJ4" s="26" t="b">
        <v>1</v>
      </c>
      <c r="AK4" s="4" t="str">
        <f>IF(AJ4= TRUE, "Other|", "")</f>
        <v>Other|</v>
      </c>
      <c r="AL4" s="4" t="b">
        <v>0</v>
      </c>
      <c r="AM4" s="4" t="str">
        <f>IF(AL4= TRUE, "CSS Profile|", "")</f>
        <v/>
      </c>
      <c r="AN4" s="26" t="b">
        <v>1</v>
      </c>
      <c r="AO4" s="4" t="str">
        <f>IF(AN4= TRUE, "Direct PLUS Loans | ", "")</f>
        <v xml:space="preserve">Direct PLUS Loans | </v>
      </c>
      <c r="AP4" s="26" t="b">
        <v>1</v>
      </c>
      <c r="AQ4" s="4" t="str">
        <f>IF(AP4= TRUE, "State scholarships/grants| ", "")</f>
        <v xml:space="preserve">State scholarships/grants| </v>
      </c>
      <c r="AR4" s="26" t="b">
        <v>1</v>
      </c>
      <c r="AS4" s="4" t="str">
        <f>IF(AR4= TRUE, "Art| ", "")</f>
        <v xml:space="preserve">Art| </v>
      </c>
      <c r="AT4" s="4" t="b">
        <v>1</v>
      </c>
      <c r="AU4" s="4" t="str">
        <f>IF(AT4= TRUE, "Art| ", "")</f>
        <v xml:space="preserve">Art| </v>
      </c>
    </row>
    <row r="5" spans="1:47" ht="17" x14ac:dyDescent="0.2">
      <c r="A5" s="26" t="b">
        <v>0</v>
      </c>
      <c r="B5" s="23" t="str" cm="1">
        <f t="array" ref="B5">_xlfn.IFS(A5=TRUE, "Transfer|",A5=FALSE, "")</f>
        <v/>
      </c>
      <c r="E5" s="3" t="b">
        <v>0</v>
      </c>
      <c r="F5" s="3" t="str">
        <f>IF(E5= TRUE, "CLEP|", "")</f>
        <v/>
      </c>
      <c r="H5" s="3" t="b">
        <v>0</v>
      </c>
      <c r="I5" s="3" t="str">
        <f>IF(H5= TRUE, "Summer|", "")</f>
        <v/>
      </c>
      <c r="J5" s="3" t="b">
        <v>0</v>
      </c>
      <c r="K5" s="3" t="str">
        <f>IF(J5= TRUE, "Rolling Admission", "")</f>
        <v/>
      </c>
      <c r="O5" s="43" t="s">
        <v>392</v>
      </c>
      <c r="P5" s="3" t="b">
        <v>1</v>
      </c>
      <c r="Q5" s="3" t="str">
        <f>IF(P5= TRUE, "Distance learning|", "")</f>
        <v>Distance learning|</v>
      </c>
      <c r="S5" s="43"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6" t="b">
        <v>0</v>
      </c>
      <c r="AO5" s="4" t="str">
        <f>IF(AN5= TRUE, "Federal Perkins Loans | ", "")</f>
        <v/>
      </c>
      <c r="AP5" s="26" t="b">
        <v>1</v>
      </c>
      <c r="AQ5" s="4" t="str">
        <f>IF(AP5= TRUE, "Private Scholarships| ", "")</f>
        <v xml:space="preserve">Private Scholarships| </v>
      </c>
      <c r="AR5" s="26" t="b">
        <v>0</v>
      </c>
      <c r="AS5" s="4" t="str">
        <f>IF(AR5= TRUE, "Athletics| ", "")</f>
        <v/>
      </c>
      <c r="AT5" s="4" t="b">
        <v>0</v>
      </c>
      <c r="AU5" s="4" t="str">
        <f>IF(AT5= TRUE, "Athletics| ", "")</f>
        <v/>
      </c>
    </row>
    <row r="6" spans="1:47" ht="17" x14ac:dyDescent="0.2">
      <c r="A6" s="26" t="b">
        <v>0</v>
      </c>
      <c r="B6" s="23" t="str" cm="1">
        <f t="array" ref="B6">_xlfn.IFS(A6=TRUE, "Terminal|",A6=FALSE, "")</f>
        <v/>
      </c>
      <c r="E6" s="3" t="b">
        <v>0</v>
      </c>
      <c r="F6" s="3" t="str">
        <f>IF(E6= TRUE, "Institutional Exam|", "")</f>
        <v/>
      </c>
      <c r="O6" s="43" t="s">
        <v>397</v>
      </c>
      <c r="P6" s="3" t="b">
        <v>1</v>
      </c>
      <c r="Q6" s="3" t="str">
        <f>IF(P6= TRUE, "Double major|", "")</f>
        <v>Double major|</v>
      </c>
      <c r="S6" s="43" t="s">
        <v>398</v>
      </c>
      <c r="T6" s="3" t="b">
        <v>0</v>
      </c>
      <c r="U6" s="3" t="str">
        <f>IF(T6= TRUE, "History|", "")</f>
        <v/>
      </c>
      <c r="W6" s="4" t="s">
        <v>399</v>
      </c>
      <c r="X6" s="4" t="b">
        <v>1</v>
      </c>
      <c r="Y6" s="4" t="str">
        <f>IF(X6= TRUE, "Drama/theater|", "")</f>
        <v>Drama/theater|</v>
      </c>
      <c r="Z6" s="4" t="s">
        <v>400</v>
      </c>
      <c r="AA6" s="4" t="b">
        <v>0</v>
      </c>
      <c r="AB6" s="4" t="str">
        <f>IF(AA6= TRUE, "On Campus|", "")</f>
        <v/>
      </c>
      <c r="AC6" s="4" t="s">
        <v>401</v>
      </c>
      <c r="AD6" s="4" t="b">
        <v>0</v>
      </c>
      <c r="AE6" s="4" t="str">
        <f>IF(AD6= TRUE, "Fraternity/sorority housing|", "")</f>
        <v/>
      </c>
      <c r="AL6" s="4" t="b">
        <v>0</v>
      </c>
      <c r="AM6" s="4" t="str">
        <f>IF(AL6= TRUE, "Business/Farm Supplement|", "")</f>
        <v/>
      </c>
      <c r="AN6" s="26" t="b">
        <v>0</v>
      </c>
      <c r="AO6" s="4" t="str">
        <f>IF(AN6= TRUE, "Federal Nursing Loans | ", "")</f>
        <v/>
      </c>
      <c r="AP6" s="26" t="b">
        <v>1</v>
      </c>
      <c r="AQ6" s="4" t="str">
        <f>IF(AP6= TRUE, "College/university scholarship or grant aid from institutional funds| ", "")</f>
        <v xml:space="preserve">College/university scholarship or grant aid from institutional funds| </v>
      </c>
      <c r="AR6" s="26" t="b">
        <v>0</v>
      </c>
      <c r="AS6" s="4" t="str">
        <f>IF(AR6= TRUE, "Job Skills| ", "")</f>
        <v/>
      </c>
      <c r="AT6" s="4" t="b">
        <v>0</v>
      </c>
      <c r="AU6" s="4" t="str">
        <f>IF(AT6= TRUE, "Job Skills| ", "")</f>
        <v/>
      </c>
    </row>
    <row r="7" spans="1:47" ht="17" x14ac:dyDescent="0.2">
      <c r="A7" s="26" t="b">
        <v>1</v>
      </c>
      <c r="B7" s="23" t="str" cm="1">
        <f t="array" ref="B7">_xlfn.IFS(A7=TRUE, "Bachelor's|",A7=FALSE, "")</f>
        <v>Bachelor's|</v>
      </c>
      <c r="E7" s="3" t="b">
        <v>0</v>
      </c>
      <c r="F7" s="3" t="str">
        <f>IF(E7= TRUE, "State Exam|", "")</f>
        <v/>
      </c>
      <c r="O7" s="43" t="s">
        <v>402</v>
      </c>
      <c r="P7" s="3" t="b">
        <v>1</v>
      </c>
      <c r="Q7" s="3" t="str">
        <f>IF(P7= TRUE, "Dual enrollment|", "")</f>
        <v>Dual enrollment|</v>
      </c>
      <c r="S7" s="43"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1</v>
      </c>
      <c r="AE7" s="4" t="str">
        <f>IF(AD7= TRUE, "Living Learning Communities|", "")</f>
        <v>Living Learning Communities|</v>
      </c>
      <c r="AL7" s="4" t="b">
        <v>0</v>
      </c>
      <c r="AM7" s="4" t="str">
        <f>IF(AL7= TRUE, "Other", "")</f>
        <v/>
      </c>
      <c r="AN7" s="26" t="b">
        <v>0</v>
      </c>
      <c r="AO7" s="4" t="str">
        <f>IF(AN7= TRUE, "State Loans | ", "")</f>
        <v/>
      </c>
      <c r="AP7" s="26" t="b">
        <v>0</v>
      </c>
      <c r="AQ7" s="4" t="str">
        <f>IF(AP7= TRUE, "United Negro College Fund| ", "")</f>
        <v/>
      </c>
      <c r="AR7" s="26" t="b">
        <v>0</v>
      </c>
      <c r="AS7" s="4" t="str">
        <f>IF(AR7= TRUE, "ROTC| ", "")</f>
        <v/>
      </c>
      <c r="AT7" s="4" t="b">
        <v>0</v>
      </c>
      <c r="AU7" s="4" t="str">
        <f>IF(AT7= TRUE, "ROTC| ", "")</f>
        <v/>
      </c>
    </row>
    <row r="8" spans="1:47" ht="17" x14ac:dyDescent="0.2">
      <c r="A8" s="26" t="b">
        <v>0</v>
      </c>
      <c r="B8" s="23" t="str" cm="1">
        <f t="array" ref="B8">_xlfn.IFS(A8=TRUE,"Postbachelor's certificate|", A8=FALSE, "")</f>
        <v/>
      </c>
      <c r="O8" s="43" t="s">
        <v>407</v>
      </c>
      <c r="P8" s="3" t="b">
        <v>1</v>
      </c>
      <c r="Q8" s="3" t="str">
        <f>IF(P8= TRUE, "English as a Second Language (ESL)|", "")</f>
        <v>English as a Second Language (ESL)|</v>
      </c>
      <c r="S8" s="43" t="s">
        <v>408</v>
      </c>
      <c r="T8" s="3" t="b">
        <v>0</v>
      </c>
      <c r="U8" s="3" t="str">
        <f>IF(T8= TRUE, "Intensive writing|", "")</f>
        <v/>
      </c>
      <c r="W8" s="4" t="s">
        <v>409</v>
      </c>
      <c r="X8" s="4" t="b">
        <v>1</v>
      </c>
      <c r="Y8" s="4" t="str">
        <f>IF(X8= TRUE, "Jazz band|", "")</f>
        <v>Jazz band|</v>
      </c>
      <c r="AC8" s="4" t="s">
        <v>410</v>
      </c>
      <c r="AD8" s="4" t="b">
        <v>0</v>
      </c>
      <c r="AE8" s="4" t="str">
        <f>IF(AD8= TRUE, "Other Housing Options|", "")</f>
        <v/>
      </c>
      <c r="AN8" s="26" t="b">
        <v>1</v>
      </c>
      <c r="AO8" s="4" t="str">
        <f>IF(AN8= TRUE, "College/university loans from institutional funds | ", "")</f>
        <v xml:space="preserve">College/university loans from institutional funds | </v>
      </c>
      <c r="AP8" s="26" t="b">
        <v>0</v>
      </c>
      <c r="AQ8" s="4" t="str">
        <f>IF(AP8= TRUE, "Federal Nursing Scholarship| ", "")</f>
        <v/>
      </c>
      <c r="AR8" s="26" t="b">
        <v>0</v>
      </c>
      <c r="AS8" s="4" t="str">
        <f>IF(AR8= TRUE, "Leadership| ", "")</f>
        <v/>
      </c>
      <c r="AT8" s="4" t="b">
        <v>1</v>
      </c>
      <c r="AU8" s="4" t="str">
        <f>IF(AT8= TRUE, "Leadership| ", "")</f>
        <v xml:space="preserve">Leadership| </v>
      </c>
    </row>
    <row r="9" spans="1:47" ht="17" x14ac:dyDescent="0.2">
      <c r="A9" s="26" t="b">
        <v>1</v>
      </c>
      <c r="B9" s="23" t="str" cm="1">
        <f t="array" ref="B9">_xlfn.IFS(A9= TRUE, "Master's|",A9=FALSE, "")</f>
        <v>Master's|</v>
      </c>
      <c r="O9" s="43" t="s">
        <v>411</v>
      </c>
      <c r="P9" s="3" t="b">
        <v>1</v>
      </c>
      <c r="Q9" s="3" t="str">
        <f>IF(P9= TRUE, "Exchange student program (domestic) |", "")</f>
        <v>Exchange student program (domestic) |</v>
      </c>
      <c r="S9" s="43"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0</v>
      </c>
      <c r="AE9" s="4" t="str">
        <f>IF(AD9= TRUE, "Men's residence halls|", "")</f>
        <v/>
      </c>
      <c r="AN9" s="26" t="b">
        <v>0</v>
      </c>
      <c r="AO9" s="4" t="str">
        <f>IF(AN9= TRUE, "Other |", "")</f>
        <v/>
      </c>
      <c r="AP9" s="26" t="b">
        <v>0</v>
      </c>
      <c r="AQ9" s="4" t="str">
        <f>IF(AP9= TRUE, "Other", "")</f>
        <v/>
      </c>
      <c r="AR9" s="26" t="b">
        <v>1</v>
      </c>
      <c r="AS9" s="4" t="str">
        <f>IF(AR9= TRUE, "Minority Status| ", "")</f>
        <v xml:space="preserve">Minority Status| </v>
      </c>
      <c r="AT9" s="4" t="b">
        <v>0</v>
      </c>
      <c r="AU9" s="4" t="str">
        <f>IF(AT9= TRUE, "Minority Status| ", "")</f>
        <v/>
      </c>
    </row>
    <row r="10" spans="1:47" ht="17" x14ac:dyDescent="0.2">
      <c r="A10" s="26" t="b">
        <v>0</v>
      </c>
      <c r="B10" s="23" t="str" cm="1">
        <f t="array" ref="B10">_xlfn.IFS(A10=TRUE, "Post-master's certificate|",A10=FALSE, "")</f>
        <v/>
      </c>
      <c r="O10" s="43" t="s">
        <v>416</v>
      </c>
      <c r="P10" s="3" t="b">
        <v>0</v>
      </c>
      <c r="Q10" s="3" t="str">
        <f>IF(P10= TRUE, "External degree program|", "")</f>
        <v/>
      </c>
      <c r="S10" s="43" t="s">
        <v>417</v>
      </c>
      <c r="T10" s="3" t="b">
        <v>0</v>
      </c>
      <c r="U10" s="3" t="str">
        <f>IF(T10= TRUE, "Philosophy|", "")</f>
        <v/>
      </c>
      <c r="W10" s="4" t="s">
        <v>418</v>
      </c>
      <c r="X10" s="4" t="b">
        <v>0</v>
      </c>
      <c r="Y10" s="4" t="str">
        <f>IF(X10= TRUE, "Marching band|", "")</f>
        <v/>
      </c>
      <c r="Z10" s="4" t="s">
        <v>419</v>
      </c>
      <c r="AA10" s="4" t="b">
        <v>0</v>
      </c>
      <c r="AB10" s="4" t="str">
        <f>IF(AA10= TRUE, "At cooperating institution|", "")</f>
        <v/>
      </c>
      <c r="AC10" s="4" t="s">
        <v>420</v>
      </c>
      <c r="AD10" s="4" t="b">
        <v>1</v>
      </c>
      <c r="AE10" s="4" t="str">
        <f>IF(AD10= TRUE, "Special housing for international students|", "")</f>
        <v>Special housing for international students|</v>
      </c>
      <c r="AR10" s="26" t="b">
        <v>1</v>
      </c>
      <c r="AS10" s="4" t="str">
        <f>IF(AR10= TRUE, "Music/Drama| ", "")</f>
        <v xml:space="preserve">Music/Drama| </v>
      </c>
      <c r="AT10" s="4" t="b">
        <v>1</v>
      </c>
      <c r="AU10" s="4" t="str">
        <f>IF(AT10= TRUE, "Music/Drama| ", "")</f>
        <v xml:space="preserve">Music/Drama| </v>
      </c>
    </row>
    <row r="11" spans="1:47" ht="17" x14ac:dyDescent="0.2">
      <c r="A11" s="26" t="b">
        <v>0</v>
      </c>
      <c r="B11" s="23" t="str" cm="1">
        <f t="array" ref="B11">_xlfn.IFS(A11= TRUE, "Doctoral degree - research/scholarship|",A11=FALSE, "")</f>
        <v/>
      </c>
      <c r="O11" s="43" t="s">
        <v>421</v>
      </c>
      <c r="P11" s="3" t="b">
        <v>0</v>
      </c>
      <c r="Q11" s="3" t="str">
        <f>IF(P11= TRUE, "Honors program|", "")</f>
        <v/>
      </c>
      <c r="S11" s="43" t="s">
        <v>422</v>
      </c>
      <c r="T11" s="3" t="b">
        <v>0</v>
      </c>
      <c r="U11" s="3" t="str">
        <f>IF(T11= TRUE, "Physical Education|", "")</f>
        <v/>
      </c>
      <c r="W11" s="4" t="s">
        <v>423</v>
      </c>
      <c r="X11" s="4" t="b">
        <v>0</v>
      </c>
      <c r="Y11" s="4" t="str">
        <f>IF(X11= TRUE, "Model UN|", "")</f>
        <v/>
      </c>
      <c r="AC11" s="4" t="s">
        <v>424</v>
      </c>
      <c r="AD11" s="4" t="b">
        <v>0</v>
      </c>
      <c r="AE11" s="4" t="str">
        <f>IF(AD11= TRUE, "Special housing for students with disabilities|", "")</f>
        <v/>
      </c>
      <c r="AR11" s="26" t="b">
        <v>1</v>
      </c>
      <c r="AS11" s="4" t="str">
        <f>IF(AR11= TRUE, "Religious Affiliation| ", "")</f>
        <v xml:space="preserve">Religious Affiliation| </v>
      </c>
      <c r="AT11" s="4" t="b">
        <v>1</v>
      </c>
      <c r="AU11" s="4" t="str">
        <f>IF(AT11= TRUE, "Religious Affiliation| ", "")</f>
        <v xml:space="preserve">Religious Affiliation| </v>
      </c>
    </row>
    <row r="12" spans="1:47" ht="17" x14ac:dyDescent="0.2">
      <c r="A12" s="26" t="b">
        <v>0</v>
      </c>
      <c r="B12" s="23" t="str" cm="1">
        <f t="array" ref="B12">_xlfn.IFS(A12= TRUE, "Doctoral degree - professional practice|",A12=FALSE, "")</f>
        <v/>
      </c>
      <c r="O12" s="43" t="s">
        <v>425</v>
      </c>
      <c r="P12" s="3" t="b">
        <v>1</v>
      </c>
      <c r="Q12" s="3" t="str">
        <f>IF(P12= TRUE, "Independent study|", "")</f>
        <v>Independent study|</v>
      </c>
      <c r="S12" s="43" t="s">
        <v>426</v>
      </c>
      <c r="T12" s="3" t="b">
        <v>1</v>
      </c>
      <c r="U12" s="3" t="str">
        <f>IF(T12= TRUE, "Sciences (biological or physical)|", "")</f>
        <v>Sciences (biological or physical)|</v>
      </c>
      <c r="W12" s="4" t="s">
        <v>427</v>
      </c>
      <c r="X12" s="4" t="b">
        <v>1</v>
      </c>
      <c r="Y12" s="4" t="str">
        <f>IF(X12= TRUE, "Music ensembles|", "")</f>
        <v>Music ensembles|</v>
      </c>
      <c r="AC12" s="4" t="s">
        <v>428</v>
      </c>
      <c r="AD12" s="4" t="b">
        <v>1</v>
      </c>
      <c r="AE12" s="4" t="str">
        <f>IF(AD12= TRUE, "Theme housing|", "")</f>
        <v>Theme housing|</v>
      </c>
      <c r="AR12" s="26" t="b">
        <v>0</v>
      </c>
      <c r="AS12" s="4" t="str">
        <f>IF(AR12= TRUE, "State/District residency", "")</f>
        <v/>
      </c>
      <c r="AT12" s="4" t="b">
        <v>1</v>
      </c>
      <c r="AU12" s="4" t="str">
        <f>IF(AT12= TRUE, "State/District residency", "")</f>
        <v>State/District residency</v>
      </c>
    </row>
    <row r="13" spans="1:47" ht="17" x14ac:dyDescent="0.2">
      <c r="A13" s="26" t="b">
        <v>0</v>
      </c>
      <c r="B13" s="23" t="str" cm="1">
        <f t="array" ref="B13">_xlfn.IFS(A13= TRUE, "Doctoral degree - other|",A13=FALSE, "")</f>
        <v/>
      </c>
      <c r="O13" s="43" t="s">
        <v>429</v>
      </c>
      <c r="P13" s="3" t="b">
        <v>1</v>
      </c>
      <c r="Q13" s="3" t="str">
        <f>IF(P13= TRUE, "Internships|", "")</f>
        <v>Internships|</v>
      </c>
      <c r="S13" s="43" t="s">
        <v>430</v>
      </c>
      <c r="T13" s="3" t="b">
        <v>1</v>
      </c>
      <c r="U13" s="3" t="str">
        <f>IF(T13= TRUE, "Social Science|", "")</f>
        <v>Social Science|</v>
      </c>
      <c r="W13" s="4" t="s">
        <v>431</v>
      </c>
      <c r="X13" s="4" t="b">
        <v>0</v>
      </c>
      <c r="Y13" s="4" t="str">
        <f>IF(X13= TRUE, "Opera|", "")</f>
        <v/>
      </c>
      <c r="AC13" s="4" t="s">
        <v>432</v>
      </c>
      <c r="AD13" s="4" t="b">
        <v>1</v>
      </c>
      <c r="AE13" s="4" t="str">
        <f>IF(AD13= TRUE, "Women's residence halls|", "")</f>
        <v>Women's residence halls|</v>
      </c>
    </row>
    <row r="14" spans="1:47" ht="17" x14ac:dyDescent="0.2">
      <c r="O14" s="43" t="s">
        <v>433</v>
      </c>
      <c r="P14" s="3" t="b">
        <v>0</v>
      </c>
      <c r="Q14" s="3" t="str">
        <f>IF(P14= TRUE, "Liberal arts/career combination|", "")</f>
        <v/>
      </c>
      <c r="S14" s="43" t="s">
        <v>434</v>
      </c>
      <c r="T14" s="3" t="b">
        <v>1</v>
      </c>
      <c r="U14" s="3" t="str">
        <f>IF(T14= TRUE, "Other|", "")</f>
        <v>Other|</v>
      </c>
      <c r="W14" s="4" t="s">
        <v>435</v>
      </c>
      <c r="X14" s="4" t="b">
        <v>1</v>
      </c>
      <c r="Y14" s="4" t="str">
        <f>IF(X14= TRUE, "Pep band|", "")</f>
        <v>Pep band|</v>
      </c>
    </row>
    <row r="15" spans="1:47" ht="17" x14ac:dyDescent="0.2">
      <c r="O15" s="43" t="s">
        <v>436</v>
      </c>
      <c r="P15" s="3" t="b">
        <v>1</v>
      </c>
      <c r="Q15" s="3" t="str">
        <f>IF(P15= TRUE, "Student-designed major|", "")</f>
        <v>Student-designed major|</v>
      </c>
      <c r="W15" s="4" t="s">
        <v>437</v>
      </c>
      <c r="X15" s="4" t="b">
        <v>1</v>
      </c>
      <c r="Y15" s="4" t="str">
        <f>IF(X15= TRUE, "Radio station|", "")</f>
        <v>Radio station|</v>
      </c>
    </row>
    <row r="16" spans="1:47" ht="17" x14ac:dyDescent="0.2">
      <c r="O16" s="43" t="s">
        <v>438</v>
      </c>
      <c r="P16" s="3" t="b">
        <v>1</v>
      </c>
      <c r="Q16" s="3" t="str">
        <f>IF(P16= TRUE, "Study abroad|", "")</f>
        <v>Study abroad|</v>
      </c>
      <c r="W16" s="4" t="s">
        <v>439</v>
      </c>
      <c r="X16" s="4" t="b">
        <v>1</v>
      </c>
      <c r="Y16" s="4" t="str">
        <f>IF(X16= TRUE, "Student government|", "")</f>
        <v>Student government|</v>
      </c>
    </row>
    <row r="17" spans="15:25" ht="17" x14ac:dyDescent="0.2">
      <c r="O17" s="43" t="s">
        <v>440</v>
      </c>
      <c r="P17" s="3" t="b">
        <v>1</v>
      </c>
      <c r="Q17" s="3" t="str">
        <f>IF(P17= TRUE, "Teacher certification program|", "")</f>
        <v>Teacher certification program|</v>
      </c>
      <c r="W17" s="4" t="s">
        <v>441</v>
      </c>
      <c r="X17" s="4" t="b">
        <v>1</v>
      </c>
      <c r="Y17" s="4" t="str">
        <f>IF(X17= TRUE, "Student newspaper|", "")</f>
        <v>Student newspaper|</v>
      </c>
    </row>
    <row r="18" spans="15:25" ht="17" x14ac:dyDescent="0.2">
      <c r="O18" s="43" t="s">
        <v>442</v>
      </c>
      <c r="P18" s="3" t="b">
        <v>1</v>
      </c>
      <c r="Q18" s="3" t="str">
        <f>IF(P18= TRUE, "Undergraduate research|", "")</f>
        <v>Undergraduate research|</v>
      </c>
      <c r="W18" s="4" t="s">
        <v>443</v>
      </c>
      <c r="X18" s="4" t="b">
        <v>1</v>
      </c>
      <c r="Y18" s="4" t="str">
        <f>IF(X18= TRUE, "Student-run film society|", "")</f>
        <v>Student-run film society|</v>
      </c>
    </row>
    <row r="19" spans="15:25" ht="17" x14ac:dyDescent="0.2">
      <c r="O19" s="43" t="s">
        <v>444</v>
      </c>
      <c r="P19" s="3" t="b">
        <v>0</v>
      </c>
      <c r="Q19" s="3" t="str">
        <f>IF(P19= TRUE, "Weekend college|", "")</f>
        <v/>
      </c>
      <c r="W19" s="4" t="s">
        <v>445</v>
      </c>
      <c r="X19" s="4" t="b">
        <v>1</v>
      </c>
      <c r="Y19" s="4" t="str">
        <f>IF(X19= TRUE, "Symphony orchestra|", "")</f>
        <v>Symphony orchestra|</v>
      </c>
    </row>
    <row r="20" spans="15:25" ht="17" x14ac:dyDescent="0.2">
      <c r="O20" s="43" t="s">
        <v>3</v>
      </c>
      <c r="P20" s="3" t="b">
        <v>1</v>
      </c>
      <c r="Q20" s="3" t="str">
        <f>IF(P20= TRUE, "Other|", "")</f>
        <v>Other|</v>
      </c>
      <c r="W20" s="4" t="s">
        <v>446</v>
      </c>
      <c r="X20" s="4" t="b">
        <v>0</v>
      </c>
      <c r="Y20" s="4" t="str">
        <f>IF(X20= TRUE, "Television station|", "")</f>
        <v/>
      </c>
    </row>
    <row r="21" spans="15:25" x14ac:dyDescent="0.2">
      <c r="W21" s="4" t="s">
        <v>447</v>
      </c>
      <c r="X21" s="4" t="b">
        <v>0</v>
      </c>
      <c r="Y21" s="4" t="str">
        <f>IF(X21= TRUE, "Yearbook|", "")</f>
        <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baseColWidth="10" defaultColWidth="10.83203125" defaultRowHeight="16" x14ac:dyDescent="0.2"/>
  <cols>
    <col min="1" max="1" width="10.83203125" style="4"/>
    <col min="2" max="2" width="16.33203125" style="4" customWidth="1"/>
    <col min="3" max="3" width="20.5" style="4" customWidth="1"/>
    <col min="4" max="5" width="19.1640625" style="4" customWidth="1"/>
    <col min="6" max="6" width="17" style="4" customWidth="1"/>
    <col min="7" max="7" width="48.33203125" style="4" customWidth="1"/>
    <col min="8" max="8" width="27.6640625" style="4" customWidth="1"/>
    <col min="9" max="9" width="94" style="4" customWidth="1"/>
    <col min="10" max="10" width="13.6640625" style="4" customWidth="1"/>
    <col min="11" max="11" width="45" style="4" customWidth="1"/>
    <col min="12" max="12" width="10.83203125" style="4" customWidth="1"/>
    <col min="13" max="13" width="30.33203125" style="4" customWidth="1"/>
    <col min="14" max="14" width="65" style="4" bestFit="1" customWidth="1"/>
    <col min="15" max="16" width="10.83203125" style="4" customWidth="1"/>
    <col min="17" max="17" width="23.83203125" style="4" customWidth="1"/>
    <col min="18" max="18" width="13" style="4" customWidth="1"/>
    <col min="19" max="19" width="18.83203125" style="4" bestFit="1" customWidth="1"/>
    <col min="20" max="20" width="26.6640625" style="4" bestFit="1" customWidth="1"/>
    <col min="21" max="16384" width="10.83203125" style="4"/>
  </cols>
  <sheetData>
    <row r="1" spans="1:20" x14ac:dyDescent="0.2">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32" t="s">
        <v>1363</v>
      </c>
      <c r="R1" s="4" t="s">
        <v>18</v>
      </c>
      <c r="S1" s="4" t="s">
        <v>19</v>
      </c>
      <c r="T1" s="4" t="s">
        <v>20</v>
      </c>
    </row>
    <row r="2" spans="1:20" x14ac:dyDescent="0.2">
      <c r="A2" s="4" t="s">
        <v>21</v>
      </c>
      <c r="B2" s="4" t="s">
        <v>22</v>
      </c>
      <c r="C2" s="4" t="s">
        <v>23</v>
      </c>
      <c r="D2" s="4" t="s">
        <v>24</v>
      </c>
      <c r="E2" s="4" t="s">
        <v>1353</v>
      </c>
      <c r="F2" s="32" t="s">
        <v>25</v>
      </c>
      <c r="G2" s="4" t="s">
        <v>26</v>
      </c>
      <c r="H2" s="4" t="s">
        <v>27</v>
      </c>
      <c r="I2" s="4" t="s">
        <v>28</v>
      </c>
      <c r="J2" s="4" t="s">
        <v>29</v>
      </c>
      <c r="K2" s="4" t="s">
        <v>30</v>
      </c>
      <c r="L2" s="4" t="s">
        <v>31</v>
      </c>
      <c r="M2" s="4" t="s">
        <v>32</v>
      </c>
      <c r="N2" s="4" t="s">
        <v>1355</v>
      </c>
      <c r="O2" s="4" t="s">
        <v>1357</v>
      </c>
      <c r="P2" s="4" t="s">
        <v>33</v>
      </c>
      <c r="Q2" s="32" t="s">
        <v>1364</v>
      </c>
      <c r="R2" s="4" t="s">
        <v>34</v>
      </c>
      <c r="S2" s="4" t="s">
        <v>35</v>
      </c>
      <c r="T2" s="4" t="s">
        <v>36</v>
      </c>
    </row>
    <row r="3" spans="1:20" x14ac:dyDescent="0.2">
      <c r="B3" s="4" t="s">
        <v>37</v>
      </c>
      <c r="C3" s="4" t="s">
        <v>38</v>
      </c>
      <c r="D3" s="4" t="s">
        <v>39</v>
      </c>
      <c r="E3" s="4" t="s">
        <v>1354</v>
      </c>
      <c r="F3" s="32" t="s">
        <v>40</v>
      </c>
      <c r="G3" s="4" t="s">
        <v>41</v>
      </c>
      <c r="H3" s="4" t="s">
        <v>42</v>
      </c>
      <c r="I3" s="4" t="s">
        <v>43</v>
      </c>
      <c r="J3" s="4" t="s">
        <v>44</v>
      </c>
      <c r="K3" s="4" t="s">
        <v>45</v>
      </c>
      <c r="L3" s="4" t="s">
        <v>46</v>
      </c>
      <c r="M3" s="4" t="s">
        <v>3</v>
      </c>
      <c r="N3" s="4" t="s">
        <v>47</v>
      </c>
      <c r="O3" s="4" t="s">
        <v>21</v>
      </c>
      <c r="Q3" s="32" t="s">
        <v>48</v>
      </c>
      <c r="R3" s="4" t="s">
        <v>49</v>
      </c>
      <c r="T3" s="4" t="s">
        <v>50</v>
      </c>
    </row>
    <row r="4" spans="1:20" x14ac:dyDescent="0.2">
      <c r="B4" s="4" t="s">
        <v>51</v>
      </c>
      <c r="C4" s="4" t="s">
        <v>52</v>
      </c>
      <c r="F4" s="32" t="s">
        <v>53</v>
      </c>
      <c r="I4" s="4" t="s">
        <v>3</v>
      </c>
      <c r="J4" s="4" t="s">
        <v>54</v>
      </c>
      <c r="K4" s="4" t="s">
        <v>55</v>
      </c>
      <c r="Q4" s="32" t="s">
        <v>56</v>
      </c>
    </row>
    <row r="5" spans="1:20" x14ac:dyDescent="0.2">
      <c r="B5" s="4" t="s">
        <v>57</v>
      </c>
      <c r="C5" s="4" t="s">
        <v>58</v>
      </c>
      <c r="F5" s="32" t="s">
        <v>59</v>
      </c>
      <c r="K5" s="4" t="s">
        <v>60</v>
      </c>
      <c r="Q5" s="32" t="s">
        <v>61</v>
      </c>
    </row>
    <row r="6" spans="1:20" x14ac:dyDescent="0.2">
      <c r="B6" s="4" t="s">
        <v>62</v>
      </c>
      <c r="C6" s="4" t="s">
        <v>63</v>
      </c>
      <c r="F6" s="32" t="s">
        <v>64</v>
      </c>
    </row>
    <row r="7" spans="1:20" x14ac:dyDescent="0.2">
      <c r="B7" s="4" t="s">
        <v>65</v>
      </c>
      <c r="C7" s="4" t="s">
        <v>66</v>
      </c>
      <c r="F7" s="32" t="s">
        <v>3</v>
      </c>
    </row>
    <row r="8" spans="1:20" x14ac:dyDescent="0.2">
      <c r="B8" s="4" t="s">
        <v>67</v>
      </c>
      <c r="C8" s="4" t="s">
        <v>68</v>
      </c>
    </row>
    <row r="9" spans="1:20" x14ac:dyDescent="0.2">
      <c r="B9" s="4" t="s">
        <v>69</v>
      </c>
      <c r="C9" s="4" t="s">
        <v>70</v>
      </c>
    </row>
    <row r="10" spans="1:20" x14ac:dyDescent="0.2">
      <c r="B10" s="4" t="s">
        <v>71</v>
      </c>
      <c r="C10" s="4" t="s">
        <v>72</v>
      </c>
    </row>
    <row r="11" spans="1:20" x14ac:dyDescent="0.2">
      <c r="B11" s="4" t="s">
        <v>73</v>
      </c>
      <c r="C11" s="4" t="s">
        <v>74</v>
      </c>
    </row>
    <row r="12" spans="1:20" x14ac:dyDescent="0.2">
      <c r="B12" s="4" t="s">
        <v>75</v>
      </c>
      <c r="C12" s="4" t="s">
        <v>76</v>
      </c>
    </row>
    <row r="13" spans="1:20" x14ac:dyDescent="0.2">
      <c r="B13" s="4" t="s">
        <v>77</v>
      </c>
      <c r="C13" s="4" t="s">
        <v>78</v>
      </c>
    </row>
    <row r="14" spans="1:20" x14ac:dyDescent="0.2">
      <c r="B14" s="4" t="s">
        <v>79</v>
      </c>
      <c r="C14" s="4" t="s">
        <v>80</v>
      </c>
    </row>
    <row r="15" spans="1:20" x14ac:dyDescent="0.2">
      <c r="B15" s="4" t="s">
        <v>81</v>
      </c>
      <c r="C15" s="4" t="s">
        <v>82</v>
      </c>
    </row>
    <row r="16" spans="1:20" x14ac:dyDescent="0.2">
      <c r="B16" s="4" t="s">
        <v>83</v>
      </c>
      <c r="C16" s="4" t="s">
        <v>84</v>
      </c>
    </row>
    <row r="17" spans="2:3" x14ac:dyDescent="0.2">
      <c r="B17" s="4" t="s">
        <v>85</v>
      </c>
      <c r="C17" s="4" t="s">
        <v>86</v>
      </c>
    </row>
    <row r="18" spans="2:3" x14ac:dyDescent="0.2">
      <c r="B18" s="4" t="s">
        <v>87</v>
      </c>
      <c r="C18" s="4" t="s">
        <v>88</v>
      </c>
    </row>
    <row r="19" spans="2:3" x14ac:dyDescent="0.2">
      <c r="B19" s="4" t="s">
        <v>89</v>
      </c>
      <c r="C19" s="4" t="s">
        <v>90</v>
      </c>
    </row>
    <row r="20" spans="2:3" x14ac:dyDescent="0.2">
      <c r="B20" s="4" t="s">
        <v>91</v>
      </c>
      <c r="C20" s="4" t="s">
        <v>92</v>
      </c>
    </row>
    <row r="21" spans="2:3" x14ac:dyDescent="0.2">
      <c r="B21" s="4" t="s">
        <v>93</v>
      </c>
      <c r="C21" s="4" t="s">
        <v>94</v>
      </c>
    </row>
    <row r="22" spans="2:3" x14ac:dyDescent="0.2">
      <c r="B22" s="4" t="s">
        <v>95</v>
      </c>
      <c r="C22" s="4" t="s">
        <v>96</v>
      </c>
    </row>
    <row r="23" spans="2:3" x14ac:dyDescent="0.2">
      <c r="B23" s="4" t="s">
        <v>97</v>
      </c>
      <c r="C23" s="4" t="s">
        <v>98</v>
      </c>
    </row>
    <row r="24" spans="2:3" x14ac:dyDescent="0.2">
      <c r="B24" s="4" t="s">
        <v>99</v>
      </c>
      <c r="C24" s="4" t="s">
        <v>100</v>
      </c>
    </row>
    <row r="25" spans="2:3" x14ac:dyDescent="0.2">
      <c r="B25" s="4" t="s">
        <v>101</v>
      </c>
      <c r="C25" s="4" t="s">
        <v>102</v>
      </c>
    </row>
    <row r="26" spans="2:3" x14ac:dyDescent="0.2">
      <c r="B26" s="4" t="s">
        <v>103</v>
      </c>
      <c r="C26" s="4" t="s">
        <v>104</v>
      </c>
    </row>
    <row r="27" spans="2:3" x14ac:dyDescent="0.2">
      <c r="B27" s="4" t="s">
        <v>105</v>
      </c>
      <c r="C27" s="4" t="s">
        <v>106</v>
      </c>
    </row>
    <row r="28" spans="2:3" x14ac:dyDescent="0.2">
      <c r="B28" s="4" t="s">
        <v>107</v>
      </c>
      <c r="C28" s="4" t="s">
        <v>108</v>
      </c>
    </row>
    <row r="29" spans="2:3" x14ac:dyDescent="0.2">
      <c r="B29" s="4" t="s">
        <v>109</v>
      </c>
      <c r="C29" s="4" t="s">
        <v>110</v>
      </c>
    </row>
    <row r="30" spans="2:3" x14ac:dyDescent="0.2">
      <c r="B30" s="4" t="s">
        <v>111</v>
      </c>
      <c r="C30" s="4" t="s">
        <v>112</v>
      </c>
    </row>
    <row r="31" spans="2:3" x14ac:dyDescent="0.2">
      <c r="B31" s="4" t="s">
        <v>113</v>
      </c>
      <c r="C31" s="4" t="s">
        <v>114</v>
      </c>
    </row>
    <row r="32" spans="2:3" x14ac:dyDescent="0.2">
      <c r="B32" s="4" t="s">
        <v>115</v>
      </c>
      <c r="C32" s="4" t="s">
        <v>116</v>
      </c>
    </row>
    <row r="33" spans="2:3" x14ac:dyDescent="0.2">
      <c r="B33" s="4" t="s">
        <v>117</v>
      </c>
      <c r="C33" s="4" t="s">
        <v>118</v>
      </c>
    </row>
    <row r="34" spans="2:3" x14ac:dyDescent="0.2">
      <c r="B34" s="4" t="s">
        <v>119</v>
      </c>
      <c r="C34" s="4" t="s">
        <v>120</v>
      </c>
    </row>
    <row r="35" spans="2:3" x14ac:dyDescent="0.2">
      <c r="B35" s="4" t="s">
        <v>121</v>
      </c>
      <c r="C35" s="4" t="s">
        <v>122</v>
      </c>
    </row>
    <row r="36" spans="2:3" x14ac:dyDescent="0.2">
      <c r="B36" s="4" t="s">
        <v>123</v>
      </c>
      <c r="C36" s="4" t="s">
        <v>124</v>
      </c>
    </row>
    <row r="37" spans="2:3" x14ac:dyDescent="0.2">
      <c r="B37" s="4" t="s">
        <v>125</v>
      </c>
      <c r="C37" s="4" t="s">
        <v>126</v>
      </c>
    </row>
    <row r="38" spans="2:3" x14ac:dyDescent="0.2">
      <c r="B38" s="4" t="s">
        <v>127</v>
      </c>
      <c r="C38" s="4" t="s">
        <v>128</v>
      </c>
    </row>
    <row r="39" spans="2:3" x14ac:dyDescent="0.2">
      <c r="B39" s="4" t="s">
        <v>129</v>
      </c>
      <c r="C39" s="4" t="s">
        <v>130</v>
      </c>
    </row>
    <row r="40" spans="2:3" x14ac:dyDescent="0.2">
      <c r="B40" s="4" t="s">
        <v>131</v>
      </c>
      <c r="C40" s="4" t="s">
        <v>132</v>
      </c>
    </row>
    <row r="41" spans="2:3" x14ac:dyDescent="0.2">
      <c r="B41" s="4" t="s">
        <v>133</v>
      </c>
      <c r="C41" s="4" t="s">
        <v>134</v>
      </c>
    </row>
    <row r="42" spans="2:3" x14ac:dyDescent="0.2">
      <c r="B42" s="4" t="s">
        <v>135</v>
      </c>
      <c r="C42" s="4" t="s">
        <v>136</v>
      </c>
    </row>
    <row r="43" spans="2:3" x14ac:dyDescent="0.2">
      <c r="B43" s="4" t="s">
        <v>137</v>
      </c>
      <c r="C43" s="4" t="s">
        <v>138</v>
      </c>
    </row>
    <row r="44" spans="2:3" x14ac:dyDescent="0.2">
      <c r="B44" s="4" t="s">
        <v>139</v>
      </c>
      <c r="C44" s="4" t="s">
        <v>140</v>
      </c>
    </row>
    <row r="45" spans="2:3" x14ac:dyDescent="0.2">
      <c r="B45" s="4" t="s">
        <v>141</v>
      </c>
      <c r="C45" s="4" t="s">
        <v>142</v>
      </c>
    </row>
    <row r="46" spans="2:3" x14ac:dyDescent="0.2">
      <c r="B46" s="4" t="s">
        <v>143</v>
      </c>
      <c r="C46" s="4" t="s">
        <v>144</v>
      </c>
    </row>
    <row r="47" spans="2:3" x14ac:dyDescent="0.2">
      <c r="B47" s="4" t="s">
        <v>145</v>
      </c>
      <c r="C47" s="4" t="s">
        <v>146</v>
      </c>
    </row>
    <row r="48" spans="2:3" x14ac:dyDescent="0.2">
      <c r="B48" s="4" t="s">
        <v>147</v>
      </c>
      <c r="C48" s="4" t="s">
        <v>148</v>
      </c>
    </row>
    <row r="49" spans="2:3" x14ac:dyDescent="0.2">
      <c r="B49" s="4" t="s">
        <v>149</v>
      </c>
      <c r="C49" s="4" t="s">
        <v>150</v>
      </c>
    </row>
    <row r="50" spans="2:3" x14ac:dyDescent="0.2">
      <c r="B50" s="4" t="s">
        <v>151</v>
      </c>
      <c r="C50" s="4" t="s">
        <v>152</v>
      </c>
    </row>
    <row r="51" spans="2:3" x14ac:dyDescent="0.2">
      <c r="B51" s="4" t="s">
        <v>153</v>
      </c>
      <c r="C51" s="4" t="s">
        <v>154</v>
      </c>
    </row>
    <row r="52" spans="2:3" x14ac:dyDescent="0.2">
      <c r="B52" s="4" t="s">
        <v>155</v>
      </c>
      <c r="C52" s="4" t="s">
        <v>156</v>
      </c>
    </row>
    <row r="53" spans="2:3" x14ac:dyDescent="0.2">
      <c r="B53" s="4" t="s">
        <v>63</v>
      </c>
      <c r="C53" s="4" t="s">
        <v>157</v>
      </c>
    </row>
    <row r="54" spans="2:3" x14ac:dyDescent="0.2">
      <c r="B54" s="4" t="s">
        <v>158</v>
      </c>
      <c r="C54" s="4" t="s">
        <v>159</v>
      </c>
    </row>
    <row r="55" spans="2:3" x14ac:dyDescent="0.2">
      <c r="B55" s="4" t="s">
        <v>160</v>
      </c>
      <c r="C55" s="4" t="s">
        <v>161</v>
      </c>
    </row>
    <row r="56" spans="2:3" x14ac:dyDescent="0.2">
      <c r="B56" s="4" t="s">
        <v>162</v>
      </c>
      <c r="C56" s="4" t="s">
        <v>163</v>
      </c>
    </row>
    <row r="57" spans="2:3" x14ac:dyDescent="0.2">
      <c r="B57" s="4" t="s">
        <v>164</v>
      </c>
      <c r="C57" s="4" t="s">
        <v>165</v>
      </c>
    </row>
    <row r="58" spans="2:3" x14ac:dyDescent="0.2">
      <c r="B58" s="4" t="s">
        <v>166</v>
      </c>
      <c r="C58" s="4" t="s">
        <v>167</v>
      </c>
    </row>
    <row r="59" spans="2:3" x14ac:dyDescent="0.2">
      <c r="B59" s="4" t="s">
        <v>168</v>
      </c>
      <c r="C59" s="4" t="s">
        <v>169</v>
      </c>
    </row>
    <row r="60" spans="2:3" x14ac:dyDescent="0.2">
      <c r="B60" s="4" t="s">
        <v>170</v>
      </c>
      <c r="C60" s="4" t="s">
        <v>171</v>
      </c>
    </row>
    <row r="61" spans="2:3" x14ac:dyDescent="0.2">
      <c r="B61" s="4" t="s">
        <v>172</v>
      </c>
      <c r="C61" s="4" t="s">
        <v>173</v>
      </c>
    </row>
    <row r="62" spans="2:3" x14ac:dyDescent="0.2">
      <c r="B62" s="4" t="s">
        <v>174</v>
      </c>
      <c r="C62" s="4" t="s">
        <v>175</v>
      </c>
    </row>
    <row r="63" spans="2:3" x14ac:dyDescent="0.2">
      <c r="B63" s="4" t="s">
        <v>176</v>
      </c>
      <c r="C63" s="4" t="s">
        <v>177</v>
      </c>
    </row>
    <row r="64" spans="2:3" x14ac:dyDescent="0.2">
      <c r="C64" s="4" t="s">
        <v>178</v>
      </c>
    </row>
    <row r="65" spans="3:3" x14ac:dyDescent="0.2">
      <c r="C65" s="4" t="s">
        <v>179</v>
      </c>
    </row>
    <row r="66" spans="3:3" x14ac:dyDescent="0.2">
      <c r="C66" s="4" t="s">
        <v>180</v>
      </c>
    </row>
    <row r="67" spans="3:3" x14ac:dyDescent="0.2">
      <c r="C67" s="4" t="s">
        <v>181</v>
      </c>
    </row>
    <row r="68" spans="3:3" x14ac:dyDescent="0.2">
      <c r="C68" s="4" t="s">
        <v>182</v>
      </c>
    </row>
    <row r="69" spans="3:3" x14ac:dyDescent="0.2">
      <c r="C69" s="4" t="s">
        <v>183</v>
      </c>
    </row>
    <row r="70" spans="3:3" x14ac:dyDescent="0.2">
      <c r="C70" s="4" t="s">
        <v>184</v>
      </c>
    </row>
    <row r="71" spans="3:3" x14ac:dyDescent="0.2">
      <c r="C71" s="4" t="s">
        <v>185</v>
      </c>
    </row>
    <row r="72" spans="3:3" x14ac:dyDescent="0.2">
      <c r="C72" s="4" t="s">
        <v>186</v>
      </c>
    </row>
    <row r="73" spans="3:3" x14ac:dyDescent="0.2">
      <c r="C73" s="4" t="s">
        <v>187</v>
      </c>
    </row>
    <row r="74" spans="3:3" x14ac:dyDescent="0.2">
      <c r="C74" s="4" t="s">
        <v>188</v>
      </c>
    </row>
    <row r="75" spans="3:3" x14ac:dyDescent="0.2">
      <c r="C75" s="4" t="s">
        <v>189</v>
      </c>
    </row>
    <row r="76" spans="3:3" x14ac:dyDescent="0.2">
      <c r="C76" s="4" t="s">
        <v>190</v>
      </c>
    </row>
    <row r="77" spans="3:3" x14ac:dyDescent="0.2">
      <c r="C77" s="4" t="s">
        <v>191</v>
      </c>
    </row>
    <row r="78" spans="3:3" x14ac:dyDescent="0.2">
      <c r="C78" s="4" t="s">
        <v>192</v>
      </c>
    </row>
    <row r="79" spans="3:3" x14ac:dyDescent="0.2">
      <c r="C79" s="4" t="s">
        <v>193</v>
      </c>
    </row>
    <row r="80" spans="3:3" x14ac:dyDescent="0.2">
      <c r="C80" s="4" t="s">
        <v>194</v>
      </c>
    </row>
    <row r="81" spans="3:3" x14ac:dyDescent="0.2">
      <c r="C81" s="4" t="s">
        <v>195</v>
      </c>
    </row>
    <row r="82" spans="3:3" x14ac:dyDescent="0.2">
      <c r="C82" s="4" t="s">
        <v>196</v>
      </c>
    </row>
    <row r="83" spans="3:3" x14ac:dyDescent="0.2">
      <c r="C83" s="4" t="s">
        <v>73</v>
      </c>
    </row>
    <row r="84" spans="3:3" x14ac:dyDescent="0.2">
      <c r="C84" s="4" t="s">
        <v>197</v>
      </c>
    </row>
    <row r="85" spans="3:3" x14ac:dyDescent="0.2">
      <c r="C85" s="4" t="s">
        <v>198</v>
      </c>
    </row>
    <row r="86" spans="3:3" x14ac:dyDescent="0.2">
      <c r="C86" s="4" t="s">
        <v>199</v>
      </c>
    </row>
    <row r="87" spans="3:3" x14ac:dyDescent="0.2">
      <c r="C87" s="4" t="s">
        <v>200</v>
      </c>
    </row>
    <row r="88" spans="3:3" x14ac:dyDescent="0.2">
      <c r="C88" s="4" t="s">
        <v>201</v>
      </c>
    </row>
    <row r="89" spans="3:3" x14ac:dyDescent="0.2">
      <c r="C89" s="4" t="s">
        <v>202</v>
      </c>
    </row>
    <row r="90" spans="3:3" x14ac:dyDescent="0.2">
      <c r="C90" s="4" t="s">
        <v>203</v>
      </c>
    </row>
    <row r="91" spans="3:3" x14ac:dyDescent="0.2">
      <c r="C91" s="4" t="s">
        <v>160</v>
      </c>
    </row>
    <row r="92" spans="3:3" x14ac:dyDescent="0.2">
      <c r="C92" s="4" t="s">
        <v>204</v>
      </c>
    </row>
    <row r="93" spans="3:3" x14ac:dyDescent="0.2">
      <c r="C93" s="4" t="s">
        <v>205</v>
      </c>
    </row>
    <row r="94" spans="3:3" x14ac:dyDescent="0.2">
      <c r="C94" s="4" t="s">
        <v>206</v>
      </c>
    </row>
    <row r="95" spans="3:3" x14ac:dyDescent="0.2">
      <c r="C95" s="4" t="s">
        <v>207</v>
      </c>
    </row>
    <row r="96" spans="3:3" x14ac:dyDescent="0.2">
      <c r="C96" s="4" t="s">
        <v>208</v>
      </c>
    </row>
    <row r="97" spans="3:3" x14ac:dyDescent="0.2">
      <c r="C97" s="4" t="s">
        <v>209</v>
      </c>
    </row>
    <row r="98" spans="3:3" x14ac:dyDescent="0.2">
      <c r="C98" s="4" t="s">
        <v>210</v>
      </c>
    </row>
    <row r="99" spans="3:3" x14ac:dyDescent="0.2">
      <c r="C99" s="4" t="s">
        <v>211</v>
      </c>
    </row>
    <row r="100" spans="3:3" x14ac:dyDescent="0.2">
      <c r="C100" s="4" t="s">
        <v>212</v>
      </c>
    </row>
    <row r="101" spans="3:3" x14ac:dyDescent="0.2">
      <c r="C101" s="4" t="s">
        <v>213</v>
      </c>
    </row>
    <row r="102" spans="3:3" x14ac:dyDescent="0.2">
      <c r="C102" s="4" t="s">
        <v>214</v>
      </c>
    </row>
    <row r="103" spans="3:3" x14ac:dyDescent="0.2">
      <c r="C103" s="4" t="s">
        <v>215</v>
      </c>
    </row>
    <row r="104" spans="3:3" x14ac:dyDescent="0.2">
      <c r="C104" s="4" t="s">
        <v>216</v>
      </c>
    </row>
    <row r="105" spans="3:3" x14ac:dyDescent="0.2">
      <c r="C105" s="4" t="s">
        <v>217</v>
      </c>
    </row>
    <row r="106" spans="3:3" x14ac:dyDescent="0.2">
      <c r="C106" s="4" t="s">
        <v>218</v>
      </c>
    </row>
    <row r="107" spans="3:3" x14ac:dyDescent="0.2">
      <c r="C107" s="4" t="s">
        <v>219</v>
      </c>
    </row>
    <row r="108" spans="3:3" x14ac:dyDescent="0.2">
      <c r="C108" s="4" t="s">
        <v>220</v>
      </c>
    </row>
    <row r="109" spans="3:3" x14ac:dyDescent="0.2">
      <c r="C109" s="4" t="s">
        <v>221</v>
      </c>
    </row>
    <row r="110" spans="3:3" x14ac:dyDescent="0.2">
      <c r="C110" s="4" t="s">
        <v>222</v>
      </c>
    </row>
    <row r="111" spans="3:3" x14ac:dyDescent="0.2">
      <c r="C111" s="4" t="s">
        <v>223</v>
      </c>
    </row>
    <row r="112" spans="3:3" x14ac:dyDescent="0.2">
      <c r="C112" s="4" t="s">
        <v>224</v>
      </c>
    </row>
    <row r="113" spans="3:3" x14ac:dyDescent="0.2">
      <c r="C113" s="4" t="s">
        <v>225</v>
      </c>
    </row>
    <row r="114" spans="3:3" x14ac:dyDescent="0.2">
      <c r="C114" s="4" t="s">
        <v>226</v>
      </c>
    </row>
    <row r="115" spans="3:3" x14ac:dyDescent="0.2">
      <c r="C115" s="4" t="s">
        <v>227</v>
      </c>
    </row>
    <row r="116" spans="3:3" x14ac:dyDescent="0.2">
      <c r="C116" s="4" t="s">
        <v>228</v>
      </c>
    </row>
    <row r="117" spans="3:3" x14ac:dyDescent="0.2">
      <c r="C117" s="4" t="s">
        <v>229</v>
      </c>
    </row>
    <row r="118" spans="3:3" x14ac:dyDescent="0.2">
      <c r="C118" s="4" t="s">
        <v>230</v>
      </c>
    </row>
    <row r="119" spans="3:3" x14ac:dyDescent="0.2">
      <c r="C119" s="4" t="s">
        <v>231</v>
      </c>
    </row>
    <row r="120" spans="3:3" x14ac:dyDescent="0.2">
      <c r="C120" s="4" t="s">
        <v>232</v>
      </c>
    </row>
    <row r="121" spans="3:3" x14ac:dyDescent="0.2">
      <c r="C121" s="4" t="s">
        <v>233</v>
      </c>
    </row>
    <row r="122" spans="3:3" x14ac:dyDescent="0.2">
      <c r="C122" s="4" t="s">
        <v>234</v>
      </c>
    </row>
    <row r="123" spans="3:3" x14ac:dyDescent="0.2">
      <c r="C123" s="4" t="s">
        <v>235</v>
      </c>
    </row>
    <row r="124" spans="3:3" x14ac:dyDescent="0.2">
      <c r="C124" s="4" t="s">
        <v>236</v>
      </c>
    </row>
    <row r="125" spans="3:3" x14ac:dyDescent="0.2">
      <c r="C125" s="4" t="s">
        <v>237</v>
      </c>
    </row>
    <row r="126" spans="3:3" x14ac:dyDescent="0.2">
      <c r="C126" s="4" t="s">
        <v>238</v>
      </c>
    </row>
    <row r="127" spans="3:3" x14ac:dyDescent="0.2">
      <c r="C127" s="4" t="s">
        <v>239</v>
      </c>
    </row>
    <row r="128" spans="3:3" x14ac:dyDescent="0.2">
      <c r="C128" s="4" t="s">
        <v>240</v>
      </c>
    </row>
    <row r="129" spans="3:3" x14ac:dyDescent="0.2">
      <c r="C129" s="4" t="s">
        <v>241</v>
      </c>
    </row>
    <row r="130" spans="3:3" x14ac:dyDescent="0.2">
      <c r="C130" s="4" t="s">
        <v>242</v>
      </c>
    </row>
    <row r="131" spans="3:3" x14ac:dyDescent="0.2">
      <c r="C131" s="4" t="s">
        <v>243</v>
      </c>
    </row>
    <row r="132" spans="3:3" x14ac:dyDescent="0.2">
      <c r="C132" s="4" t="s">
        <v>244</v>
      </c>
    </row>
    <row r="133" spans="3:3" x14ac:dyDescent="0.2">
      <c r="C133" s="4" t="s">
        <v>245</v>
      </c>
    </row>
    <row r="134" spans="3:3" x14ac:dyDescent="0.2">
      <c r="C134" s="4" t="s">
        <v>246</v>
      </c>
    </row>
    <row r="135" spans="3:3" x14ac:dyDescent="0.2">
      <c r="C135" s="4" t="s">
        <v>247</v>
      </c>
    </row>
    <row r="136" spans="3:3" x14ac:dyDescent="0.2">
      <c r="C136" s="4" t="s">
        <v>248</v>
      </c>
    </row>
    <row r="137" spans="3:3" x14ac:dyDescent="0.2">
      <c r="C137" s="4" t="s">
        <v>249</v>
      </c>
    </row>
    <row r="138" spans="3:3" x14ac:dyDescent="0.2">
      <c r="C138" s="4" t="s">
        <v>250</v>
      </c>
    </row>
    <row r="139" spans="3:3" x14ac:dyDescent="0.2">
      <c r="C139" s="4" t="s">
        <v>251</v>
      </c>
    </row>
    <row r="140" spans="3:3" x14ac:dyDescent="0.2">
      <c r="C140" s="4" t="s">
        <v>252</v>
      </c>
    </row>
    <row r="141" spans="3:3" x14ac:dyDescent="0.2">
      <c r="C141" s="4" t="s">
        <v>162</v>
      </c>
    </row>
    <row r="142" spans="3:3" x14ac:dyDescent="0.2">
      <c r="C142" s="4" t="s">
        <v>253</v>
      </c>
    </row>
    <row r="143" spans="3:3" x14ac:dyDescent="0.2">
      <c r="C143" s="4" t="s">
        <v>254</v>
      </c>
    </row>
    <row r="144" spans="3:3" x14ac:dyDescent="0.2">
      <c r="C144" s="4" t="s">
        <v>255</v>
      </c>
    </row>
    <row r="145" spans="3:3" x14ac:dyDescent="0.2">
      <c r="C145" s="4" t="s">
        <v>256</v>
      </c>
    </row>
    <row r="146" spans="3:3" x14ac:dyDescent="0.2">
      <c r="C146" s="4" t="s">
        <v>257</v>
      </c>
    </row>
    <row r="147" spans="3:3" x14ac:dyDescent="0.2">
      <c r="C147" s="4" t="s">
        <v>258</v>
      </c>
    </row>
    <row r="148" spans="3:3" x14ac:dyDescent="0.2">
      <c r="C148" s="4" t="s">
        <v>259</v>
      </c>
    </row>
    <row r="149" spans="3:3" x14ac:dyDescent="0.2">
      <c r="C149" s="4" t="s">
        <v>260</v>
      </c>
    </row>
    <row r="150" spans="3:3" x14ac:dyDescent="0.2">
      <c r="C150" s="4" t="s">
        <v>261</v>
      </c>
    </row>
    <row r="151" spans="3:3" x14ac:dyDescent="0.2">
      <c r="C151" s="4" t="s">
        <v>262</v>
      </c>
    </row>
    <row r="152" spans="3:3" x14ac:dyDescent="0.2">
      <c r="C152" s="4" t="s">
        <v>263</v>
      </c>
    </row>
    <row r="153" spans="3:3" x14ac:dyDescent="0.2">
      <c r="C153" s="4" t="s">
        <v>264</v>
      </c>
    </row>
    <row r="154" spans="3:3" x14ac:dyDescent="0.2">
      <c r="C154" s="4" t="s">
        <v>265</v>
      </c>
    </row>
    <row r="155" spans="3:3" x14ac:dyDescent="0.2">
      <c r="C155" s="4" t="s">
        <v>266</v>
      </c>
    </row>
    <row r="156" spans="3:3" x14ac:dyDescent="0.2">
      <c r="C156" s="4" t="s">
        <v>267</v>
      </c>
    </row>
    <row r="157" spans="3:3" x14ac:dyDescent="0.2">
      <c r="C157" s="4" t="s">
        <v>268</v>
      </c>
    </row>
    <row r="158" spans="3:3" x14ac:dyDescent="0.2">
      <c r="C158" s="4" t="s">
        <v>269</v>
      </c>
    </row>
    <row r="159" spans="3:3" x14ac:dyDescent="0.2">
      <c r="C159" s="4" t="s">
        <v>270</v>
      </c>
    </row>
    <row r="160" spans="3:3" x14ac:dyDescent="0.2">
      <c r="C160" s="4" t="s">
        <v>271</v>
      </c>
    </row>
    <row r="161" spans="3:3" x14ac:dyDescent="0.2">
      <c r="C161" s="4" t="s">
        <v>272</v>
      </c>
    </row>
    <row r="162" spans="3:3" x14ac:dyDescent="0.2">
      <c r="C162" s="4" t="s">
        <v>273</v>
      </c>
    </row>
    <row r="163" spans="3:3" x14ac:dyDescent="0.2">
      <c r="C163" s="4" t="s">
        <v>274</v>
      </c>
    </row>
    <row r="164" spans="3:3" x14ac:dyDescent="0.2">
      <c r="C164" s="4" t="s">
        <v>275</v>
      </c>
    </row>
    <row r="165" spans="3:3" x14ac:dyDescent="0.2">
      <c r="C165" s="4" t="s">
        <v>276</v>
      </c>
    </row>
    <row r="166" spans="3:3" x14ac:dyDescent="0.2">
      <c r="C166" s="4" t="s">
        <v>277</v>
      </c>
    </row>
    <row r="167" spans="3:3" x14ac:dyDescent="0.2">
      <c r="C167" s="4" t="s">
        <v>278</v>
      </c>
    </row>
    <row r="168" spans="3:3" x14ac:dyDescent="0.2">
      <c r="C168" s="4" t="s">
        <v>164</v>
      </c>
    </row>
    <row r="169" spans="3:3" x14ac:dyDescent="0.2">
      <c r="C169" s="4" t="s">
        <v>279</v>
      </c>
    </row>
    <row r="170" spans="3:3" x14ac:dyDescent="0.2">
      <c r="C170" s="4" t="s">
        <v>280</v>
      </c>
    </row>
    <row r="171" spans="3:3" x14ac:dyDescent="0.2">
      <c r="C171" s="4" t="s">
        <v>281</v>
      </c>
    </row>
    <row r="172" spans="3:3" x14ac:dyDescent="0.2">
      <c r="C172" s="4" t="s">
        <v>166</v>
      </c>
    </row>
    <row r="173" spans="3:3" x14ac:dyDescent="0.2">
      <c r="C173" s="4" t="s">
        <v>282</v>
      </c>
    </row>
    <row r="174" spans="3:3" x14ac:dyDescent="0.2">
      <c r="C174" s="4" t="s">
        <v>283</v>
      </c>
    </row>
    <row r="175" spans="3:3" x14ac:dyDescent="0.2">
      <c r="C175" s="4" t="s">
        <v>284</v>
      </c>
    </row>
    <row r="176" spans="3:3" x14ac:dyDescent="0.2">
      <c r="C176" s="4" t="s">
        <v>285</v>
      </c>
    </row>
    <row r="177" spans="3:3" x14ac:dyDescent="0.2">
      <c r="C177" s="4" t="s">
        <v>286</v>
      </c>
    </row>
    <row r="178" spans="3:3" x14ac:dyDescent="0.2">
      <c r="C178" s="4" t="s">
        <v>287</v>
      </c>
    </row>
    <row r="179" spans="3:3" x14ac:dyDescent="0.2">
      <c r="C179" s="4" t="s">
        <v>288</v>
      </c>
    </row>
    <row r="180" spans="3:3" x14ac:dyDescent="0.2">
      <c r="C180" s="4" t="s">
        <v>289</v>
      </c>
    </row>
    <row r="181" spans="3:3" x14ac:dyDescent="0.2">
      <c r="C181" s="4" t="s">
        <v>290</v>
      </c>
    </row>
    <row r="182" spans="3:3" x14ac:dyDescent="0.2">
      <c r="C182" s="4" t="s">
        <v>147</v>
      </c>
    </row>
    <row r="183" spans="3:3" x14ac:dyDescent="0.2">
      <c r="C183" s="4" t="s">
        <v>291</v>
      </c>
    </row>
    <row r="184" spans="3:3" x14ac:dyDescent="0.2">
      <c r="C184" s="4" t="s">
        <v>292</v>
      </c>
    </row>
    <row r="185" spans="3:3" x14ac:dyDescent="0.2">
      <c r="C185" s="4" t="s">
        <v>293</v>
      </c>
    </row>
    <row r="186" spans="3:3" x14ac:dyDescent="0.2">
      <c r="C186" s="4" t="s">
        <v>294</v>
      </c>
    </row>
    <row r="187" spans="3:3" x14ac:dyDescent="0.2">
      <c r="C187" s="4" t="s">
        <v>295</v>
      </c>
    </row>
    <row r="188" spans="3:3" x14ac:dyDescent="0.2">
      <c r="C188" s="4" t="s">
        <v>296</v>
      </c>
    </row>
    <row r="189" spans="3:3" x14ac:dyDescent="0.2">
      <c r="C189" s="4" t="s">
        <v>297</v>
      </c>
    </row>
    <row r="190" spans="3:3" x14ac:dyDescent="0.2">
      <c r="C190" s="4" t="s">
        <v>298</v>
      </c>
    </row>
    <row r="191" spans="3:3" x14ac:dyDescent="0.2">
      <c r="C191" s="4" t="s">
        <v>299</v>
      </c>
    </row>
    <row r="192" spans="3:3" x14ac:dyDescent="0.2">
      <c r="C192" s="4" t="s">
        <v>300</v>
      </c>
    </row>
    <row r="193" spans="3:3" x14ac:dyDescent="0.2">
      <c r="C193" s="4" t="s">
        <v>301</v>
      </c>
    </row>
    <row r="194" spans="3:3" x14ac:dyDescent="0.2">
      <c r="C194" s="4" t="s">
        <v>302</v>
      </c>
    </row>
    <row r="195" spans="3:3" x14ac:dyDescent="0.2">
      <c r="C195" s="4" t="s">
        <v>303</v>
      </c>
    </row>
    <row r="196" spans="3:3" x14ac:dyDescent="0.2">
      <c r="C196" s="4" t="s">
        <v>304</v>
      </c>
    </row>
    <row r="197" spans="3:3" x14ac:dyDescent="0.2">
      <c r="C197" s="4" t="s">
        <v>305</v>
      </c>
    </row>
    <row r="198" spans="3:3" x14ac:dyDescent="0.2">
      <c r="C198" s="4" t="s">
        <v>306</v>
      </c>
    </row>
    <row r="199" spans="3:3" x14ac:dyDescent="0.2">
      <c r="C199" s="4" t="s">
        <v>307</v>
      </c>
    </row>
    <row r="200" spans="3:3" x14ac:dyDescent="0.2">
      <c r="C200" s="4" t="s">
        <v>308</v>
      </c>
    </row>
    <row r="201" spans="3:3" x14ac:dyDescent="0.2">
      <c r="C201" s="4" t="s">
        <v>309</v>
      </c>
    </row>
    <row r="202" spans="3:3" x14ac:dyDescent="0.2">
      <c r="C202" s="4" t="s">
        <v>309</v>
      </c>
    </row>
    <row r="203" spans="3:3" x14ac:dyDescent="0.2">
      <c r="C203" s="4" t="s">
        <v>310</v>
      </c>
    </row>
    <row r="204" spans="3:3" x14ac:dyDescent="0.2">
      <c r="C204" s="4" t="s">
        <v>311</v>
      </c>
    </row>
    <row r="205" spans="3:3" x14ac:dyDescent="0.2">
      <c r="C205" s="4" t="s">
        <v>312</v>
      </c>
    </row>
    <row r="206" spans="3:3" x14ac:dyDescent="0.2">
      <c r="C206" s="4" t="s">
        <v>313</v>
      </c>
    </row>
    <row r="207" spans="3:3" x14ac:dyDescent="0.2">
      <c r="C207" s="4" t="s">
        <v>314</v>
      </c>
    </row>
    <row r="208" spans="3:3" x14ac:dyDescent="0.2">
      <c r="C208" s="4" t="s">
        <v>315</v>
      </c>
    </row>
    <row r="209" spans="3:3" x14ac:dyDescent="0.2">
      <c r="C209" s="4" t="s">
        <v>316</v>
      </c>
    </row>
    <row r="210" spans="3:3" x14ac:dyDescent="0.2">
      <c r="C210" s="4" t="s">
        <v>317</v>
      </c>
    </row>
    <row r="211" spans="3:3" x14ac:dyDescent="0.2">
      <c r="C211" s="4" t="s">
        <v>318</v>
      </c>
    </row>
    <row r="212" spans="3:3" x14ac:dyDescent="0.2">
      <c r="C212" s="4" t="s">
        <v>319</v>
      </c>
    </row>
    <row r="213" spans="3:3" x14ac:dyDescent="0.2">
      <c r="C213" s="4" t="s">
        <v>320</v>
      </c>
    </row>
    <row r="214" spans="3:3" x14ac:dyDescent="0.2">
      <c r="C214" s="4" t="s">
        <v>321</v>
      </c>
    </row>
    <row r="215" spans="3:3" x14ac:dyDescent="0.2">
      <c r="C215" s="4" t="s">
        <v>322</v>
      </c>
    </row>
    <row r="216" spans="3:3" x14ac:dyDescent="0.2">
      <c r="C216" s="4" t="s">
        <v>323</v>
      </c>
    </row>
    <row r="217" spans="3:3" x14ac:dyDescent="0.2">
      <c r="C217" s="4" t="s">
        <v>324</v>
      </c>
    </row>
    <row r="218" spans="3:3" x14ac:dyDescent="0.2">
      <c r="C218" s="4" t="s">
        <v>325</v>
      </c>
    </row>
    <row r="219" spans="3:3" x14ac:dyDescent="0.2">
      <c r="C219" s="4" t="s">
        <v>326</v>
      </c>
    </row>
    <row r="220" spans="3:3" x14ac:dyDescent="0.2">
      <c r="C220" s="4" t="s">
        <v>327</v>
      </c>
    </row>
    <row r="221" spans="3:3" x14ac:dyDescent="0.2">
      <c r="C221" s="4" t="s">
        <v>328</v>
      </c>
    </row>
    <row r="222" spans="3:3" x14ac:dyDescent="0.2">
      <c r="C222" s="4" t="s">
        <v>329</v>
      </c>
    </row>
    <row r="223" spans="3:3" x14ac:dyDescent="0.2">
      <c r="C223" s="4" t="s">
        <v>330</v>
      </c>
    </row>
    <row r="224" spans="3:3" x14ac:dyDescent="0.2">
      <c r="C224" s="4" t="s">
        <v>331</v>
      </c>
    </row>
    <row r="225" spans="3:3" x14ac:dyDescent="0.2">
      <c r="C225" s="4" t="s">
        <v>332</v>
      </c>
    </row>
    <row r="226" spans="3:3" x14ac:dyDescent="0.2">
      <c r="C226" s="4" t="s">
        <v>333</v>
      </c>
    </row>
    <row r="227" spans="3:3" x14ac:dyDescent="0.2">
      <c r="C227" s="4" t="s">
        <v>334</v>
      </c>
    </row>
    <row r="228" spans="3:3" x14ac:dyDescent="0.2">
      <c r="C228" s="4" t="s">
        <v>335</v>
      </c>
    </row>
    <row r="229" spans="3:3" x14ac:dyDescent="0.2">
      <c r="C229" s="4" t="s">
        <v>336</v>
      </c>
    </row>
    <row r="230" spans="3:3" x14ac:dyDescent="0.2">
      <c r="C230" s="4" t="s">
        <v>337</v>
      </c>
    </row>
    <row r="231" spans="3:3" x14ac:dyDescent="0.2">
      <c r="C231" s="4" t="s">
        <v>338</v>
      </c>
    </row>
    <row r="232" spans="3:3" x14ac:dyDescent="0.2">
      <c r="C232" s="4" t="s">
        <v>339</v>
      </c>
    </row>
    <row r="233" spans="3:3" x14ac:dyDescent="0.2">
      <c r="C233" s="4" t="s">
        <v>340</v>
      </c>
    </row>
    <row r="234" spans="3:3" x14ac:dyDescent="0.2">
      <c r="C234" s="4" t="s">
        <v>341</v>
      </c>
    </row>
    <row r="235" spans="3:3" x14ac:dyDescent="0.2">
      <c r="C235" s="4" t="s">
        <v>342</v>
      </c>
    </row>
    <row r="236" spans="3:3" x14ac:dyDescent="0.2">
      <c r="C236" s="4" t="s">
        <v>343</v>
      </c>
    </row>
    <row r="237" spans="3:3" x14ac:dyDescent="0.2">
      <c r="C237" s="4" t="s">
        <v>344</v>
      </c>
    </row>
    <row r="238" spans="3:3" x14ac:dyDescent="0.2">
      <c r="C238" s="4" t="s">
        <v>345</v>
      </c>
    </row>
    <row r="239" spans="3:3" x14ac:dyDescent="0.2">
      <c r="C239" s="4" t="s">
        <v>346</v>
      </c>
    </row>
    <row r="240" spans="3:3" x14ac:dyDescent="0.2">
      <c r="C240" s="4" t="s">
        <v>347</v>
      </c>
    </row>
    <row r="241" spans="3:3" x14ac:dyDescent="0.2">
      <c r="C241" s="4" t="s">
        <v>348</v>
      </c>
    </row>
    <row r="242" spans="3:3" x14ac:dyDescent="0.2">
      <c r="C242" s="4" t="s">
        <v>349</v>
      </c>
    </row>
    <row r="243" spans="3:3" x14ac:dyDescent="0.2">
      <c r="C243" s="4" t="s">
        <v>350</v>
      </c>
    </row>
    <row r="244" spans="3:3" x14ac:dyDescent="0.2">
      <c r="C244" s="4" t="s">
        <v>351</v>
      </c>
    </row>
    <row r="245" spans="3:3" x14ac:dyDescent="0.2">
      <c r="C245" s="4" t="s">
        <v>352</v>
      </c>
    </row>
    <row r="246" spans="3:3" x14ac:dyDescent="0.2">
      <c r="C246" s="4" t="s">
        <v>353</v>
      </c>
    </row>
    <row r="247" spans="3:3" x14ac:dyDescent="0.2">
      <c r="C247" s="4" t="s">
        <v>354</v>
      </c>
    </row>
    <row r="248" spans="3:3" x14ac:dyDescent="0.2">
      <c r="C248" s="4" t="s">
        <v>355</v>
      </c>
    </row>
    <row r="249" spans="3:3" x14ac:dyDescent="0.2">
      <c r="C249" s="4" t="s">
        <v>356</v>
      </c>
    </row>
    <row r="250" spans="3:3" x14ac:dyDescent="0.2">
      <c r="C250" s="4" t="s">
        <v>357</v>
      </c>
    </row>
    <row r="251" spans="3:3" x14ac:dyDescent="0.2">
      <c r="C251" s="4" t="s">
        <v>358</v>
      </c>
    </row>
    <row r="252" spans="3:3" x14ac:dyDescent="0.2">
      <c r="C252" s="4" t="s">
        <v>359</v>
      </c>
    </row>
    <row r="253" spans="3:3" x14ac:dyDescent="0.2">
      <c r="C253" s="4" t="s">
        <v>360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675ACF2494BB42A89DDF51D7AD9E8C" ma:contentTypeVersion="6" ma:contentTypeDescription="Create a new document." ma:contentTypeScope="" ma:versionID="93794f62be509b2d9983bd0ed3008919">
  <xsd:schema xmlns:xsd="http://www.w3.org/2001/XMLSchema" xmlns:xs="http://www.w3.org/2001/XMLSchema" xmlns:p="http://schemas.microsoft.com/office/2006/metadata/properties" xmlns:ns2="591aa7c7-de9f-44de-a6f5-734d9346e39e" xmlns:ns3="84708d23-4ead-40c4-a6e2-bee1ef41be30" targetNamespace="http://schemas.microsoft.com/office/2006/metadata/properties" ma:root="true" ma:fieldsID="18fc43a14182b46047ecefd662c427d9" ns2:_="" ns3:_="">
    <xsd:import namespace="591aa7c7-de9f-44de-a6f5-734d9346e39e"/>
    <xsd:import namespace="84708d23-4ead-40c4-a6e2-bee1ef41be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aa7c7-de9f-44de-a6f5-734d9346e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708d23-4ead-40c4-a6e2-bee1ef41be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0F8035-02A5-4966-B48B-BC9C294A3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aa7c7-de9f-44de-a6f5-734d9346e39e"/>
    <ds:schemaRef ds:uri="84708d23-4ead-40c4-a6e2-bee1ef41b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C495F-25E2-48D5-8355-5A49C82391B8}">
  <ds:schemaRefs>
    <ds:schemaRef ds:uri="http://schemas.microsoft.com/office/infopath/2007/PartnerControls"/>
    <ds:schemaRef ds:uri="591aa7c7-de9f-44de-a6f5-734d9346e39e"/>
    <ds:schemaRef ds:uri="http://www.w3.org/XML/1998/namespace"/>
    <ds:schemaRef ds:uri="84708d23-4ead-40c4-a6e2-bee1ef41be30"/>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Powell, Matthew G (POWELL)</dc:creator>
  <cp:keywords/>
  <dc:description/>
  <cp:lastModifiedBy>Waite, Renee P (WAITERP20)</cp:lastModifiedBy>
  <cp:revision/>
  <dcterms:created xsi:type="dcterms:W3CDTF">2023-08-17T17:23:40Z</dcterms:created>
  <dcterms:modified xsi:type="dcterms:W3CDTF">2024-02-28T16:01:17Z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0x01010011675ACF2494BB42A89DDF51D7AD9E8C</vt:lpwstr>
  </property>
  <property fmtid="{D5CDD505-2E9C-101B-9397-08002B2CF9AE}" pid="3" name="MediaServiceImageTags">
    <vt:lpwstr/>
  </property>
</Properties>
</file>